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WEB_ÚŘEDNÍ DESKA\02_ROZPOČTY LK\SR 2021\web 2021\"/>
    </mc:Choice>
  </mc:AlternateContent>
  <bookViews>
    <workbookView xWindow="0" yWindow="0" windowWidth="25200" windowHeight="11850" tabRatio="957" activeTab="11"/>
  </bookViews>
  <sheets>
    <sheet name="Titul" sheetId="25" r:id="rId1"/>
    <sheet name="zkratky" sheetId="26" r:id="rId2"/>
    <sheet name="RLK 2021 P" sheetId="27" r:id="rId3"/>
    <sheet name="Příjmy ZU a SU " sheetId="28" r:id="rId4"/>
    <sheet name="Příjmy DU" sheetId="29" r:id="rId5"/>
    <sheet name="Příspěvky dopr.obsl." sheetId="11" r:id="rId6"/>
    <sheet name="RLK 2021 V" sheetId="30" r:id="rId7"/>
    <sheet name="ZU a SU" sheetId="1" r:id="rId8"/>
    <sheet name="limity výdajů" sheetId="31" r:id="rId9"/>
    <sheet name="Hejtman" sheetId="2" r:id="rId10"/>
    <sheet name="Rozvoj" sheetId="3" r:id="rId11"/>
    <sheet name="Ekonomika" sheetId="4" r:id="rId12"/>
    <sheet name="OŠMTSV" sheetId="5" r:id="rId13"/>
    <sheet name="Sociální" sheetId="7" r:id="rId14"/>
    <sheet name="Doprava" sheetId="9" r:id="rId15"/>
    <sheet name="Kultura" sheetId="12" r:id="rId16"/>
    <sheet name="ŽP" sheetId="14" r:id="rId17"/>
    <sheet name="Zdravotnictví" sheetId="16" r:id="rId18"/>
    <sheet name="Právní" sheetId="23" r:id="rId19"/>
    <sheet name="Územní plán" sheetId="24" r:id="rId20"/>
    <sheet name="Informatika" sheetId="18" r:id="rId21"/>
    <sheet name="Investice" sheetId="19" r:id="rId22"/>
    <sheet name="Ředitel" sheetId="20" r:id="rId23"/>
    <sheet name="Odd.Sekret.ředitele" sheetId="21" r:id="rId24"/>
    <sheet name="Odd.VZ" sheetId="22" r:id="rId25"/>
  </sheets>
  <externalReferences>
    <externalReference r:id="rId26"/>
  </externalReferences>
  <definedNames>
    <definedName name="_xlnm._FilterDatabase" localSheetId="7" hidden="1">'ZU a SU'!$A$6:$H$114</definedName>
    <definedName name="aaa" localSheetId="14">#REF!</definedName>
    <definedName name="aaa" localSheetId="11">#REF!</definedName>
    <definedName name="aaa" localSheetId="20">#REF!</definedName>
    <definedName name="aaa" localSheetId="21">#REF!</definedName>
    <definedName name="aaa" localSheetId="15">#REF!</definedName>
    <definedName name="aaa" localSheetId="23">#REF!</definedName>
    <definedName name="aaa" localSheetId="24">#REF!</definedName>
    <definedName name="aaa" localSheetId="12">#REF!</definedName>
    <definedName name="aaa" localSheetId="18">#REF!</definedName>
    <definedName name="aaa" localSheetId="5">#REF!</definedName>
    <definedName name="aaa" localSheetId="10">#REF!</definedName>
    <definedName name="aaa" localSheetId="22">#REF!</definedName>
    <definedName name="aaa" localSheetId="13">#REF!</definedName>
    <definedName name="aaa" localSheetId="19">#REF!</definedName>
    <definedName name="aaa" localSheetId="17">#REF!</definedName>
    <definedName name="aaa" localSheetId="16">#REF!</definedName>
    <definedName name="aaa">#REF!</definedName>
    <definedName name="Excel_BuiltIn__FilterDatabase_3" localSheetId="14">#REF!</definedName>
    <definedName name="Excel_BuiltIn__FilterDatabase_3" localSheetId="11">#REF!</definedName>
    <definedName name="Excel_BuiltIn__FilterDatabase_3" localSheetId="20">#REF!</definedName>
    <definedName name="Excel_BuiltIn__FilterDatabase_3" localSheetId="21">#REF!</definedName>
    <definedName name="Excel_BuiltIn__FilterDatabase_3" localSheetId="15">#REF!</definedName>
    <definedName name="Excel_BuiltIn__FilterDatabase_3" localSheetId="23">#REF!</definedName>
    <definedName name="Excel_BuiltIn__FilterDatabase_3" localSheetId="24">#REF!</definedName>
    <definedName name="Excel_BuiltIn__FilterDatabase_3" localSheetId="12">#REF!</definedName>
    <definedName name="Excel_BuiltIn__FilterDatabase_3" localSheetId="18">#REF!</definedName>
    <definedName name="Excel_BuiltIn__FilterDatabase_3" localSheetId="5">#REF!</definedName>
    <definedName name="Excel_BuiltIn__FilterDatabase_3" localSheetId="10">#REF!</definedName>
    <definedName name="Excel_BuiltIn__FilterDatabase_3" localSheetId="22">#REF!</definedName>
    <definedName name="Excel_BuiltIn__FilterDatabase_3" localSheetId="13">#REF!</definedName>
    <definedName name="Excel_BuiltIn__FilterDatabase_3" localSheetId="19">#REF!</definedName>
    <definedName name="Excel_BuiltIn__FilterDatabase_3" localSheetId="17">#REF!</definedName>
    <definedName name="Excel_BuiltIn__FilterDatabase_3" localSheetId="16">#REF!</definedName>
    <definedName name="Excel_BuiltIn__FilterDatabase_3">#REF!</definedName>
    <definedName name="g" localSheetId="14">#REF!</definedName>
    <definedName name="g" localSheetId="11">#REF!</definedName>
    <definedName name="g" localSheetId="20">#REF!</definedName>
    <definedName name="g" localSheetId="21">#REF!</definedName>
    <definedName name="g" localSheetId="15">#REF!</definedName>
    <definedName name="g" localSheetId="23">#REF!</definedName>
    <definedName name="g" localSheetId="24">#REF!</definedName>
    <definedName name="g" localSheetId="12">#REF!</definedName>
    <definedName name="g" localSheetId="18">#REF!</definedName>
    <definedName name="g" localSheetId="5">#REF!</definedName>
    <definedName name="g" localSheetId="10">#REF!</definedName>
    <definedName name="g" localSheetId="22">#REF!</definedName>
    <definedName name="g" localSheetId="13">#REF!</definedName>
    <definedName name="g" localSheetId="19">#REF!</definedName>
    <definedName name="g" localSheetId="17">#REF!</definedName>
    <definedName name="g" localSheetId="16">#REF!</definedName>
    <definedName name="g">#REF!</definedName>
    <definedName name="l" localSheetId="14">#REF!</definedName>
    <definedName name="l" localSheetId="11">#REF!</definedName>
    <definedName name="l" localSheetId="20">#REF!</definedName>
    <definedName name="l" localSheetId="21">#REF!</definedName>
    <definedName name="l" localSheetId="15">#REF!</definedName>
    <definedName name="l" localSheetId="23">#REF!</definedName>
    <definedName name="l" localSheetId="24">#REF!</definedName>
    <definedName name="l" localSheetId="12">#REF!</definedName>
    <definedName name="l" localSheetId="18">#REF!</definedName>
    <definedName name="l" localSheetId="5">#REF!</definedName>
    <definedName name="l" localSheetId="10">#REF!</definedName>
    <definedName name="l" localSheetId="22">#REF!</definedName>
    <definedName name="l" localSheetId="13">#REF!</definedName>
    <definedName name="l" localSheetId="19">#REF!</definedName>
    <definedName name="l" localSheetId="17">#REF!</definedName>
    <definedName name="l" localSheetId="16">#REF!</definedName>
    <definedName name="l">#REF!</definedName>
    <definedName name="_xlnm.Print_Titles" localSheetId="14">Doprava!$1:$4</definedName>
    <definedName name="_xlnm.Print_Titles" localSheetId="11">Ekonomika!$1:$4</definedName>
    <definedName name="_xlnm.Print_Titles" localSheetId="9">Hejtman!$1:$4</definedName>
    <definedName name="_xlnm.Print_Titles" localSheetId="21">Investice!$1:$4</definedName>
    <definedName name="_xlnm.Print_Titles" localSheetId="15">Kultura!$1:$4</definedName>
    <definedName name="_xlnm.Print_Titles" localSheetId="8">'limity výdajů'!$1:$4</definedName>
    <definedName name="_xlnm.Print_Titles" localSheetId="23">Odd.Sekret.ředitele!$1:$3</definedName>
    <definedName name="_xlnm.Print_Titles" localSheetId="24">Odd.VZ!$1:$3</definedName>
    <definedName name="_xlnm.Print_Titles" localSheetId="12">OŠMTSV!$1:$4</definedName>
    <definedName name="_xlnm.Print_Titles" localSheetId="18">Právní!$1:$3</definedName>
    <definedName name="_xlnm.Print_Titles" localSheetId="4">'Příjmy DU'!$1:$3</definedName>
    <definedName name="_xlnm.Print_Titles" localSheetId="5">'Příspěvky dopr.obsl.'!$1:$5</definedName>
    <definedName name="_xlnm.Print_Titles" localSheetId="10">Rozvoj!$1:$4</definedName>
    <definedName name="_xlnm.Print_Titles" localSheetId="22">Ředitel!$1:$4</definedName>
    <definedName name="_xlnm.Print_Titles" localSheetId="13">Sociální!$1:$4</definedName>
    <definedName name="_xlnm.Print_Titles" localSheetId="19">'Územní plán'!$1:$3</definedName>
    <definedName name="_xlnm.Print_Titles" localSheetId="17">Zdravotnictví!$1:$4</definedName>
    <definedName name="_xlnm.Print_Titles" localSheetId="7">'ZU a SU'!$1:$6</definedName>
    <definedName name="_xlnm.Print_Titles" localSheetId="16">ŽP!$1:$3</definedName>
    <definedName name="o" localSheetId="14">#REF!</definedName>
    <definedName name="o" localSheetId="11">#REF!</definedName>
    <definedName name="o" localSheetId="20">#REF!</definedName>
    <definedName name="o" localSheetId="21">#REF!</definedName>
    <definedName name="o" localSheetId="15">#REF!</definedName>
    <definedName name="o" localSheetId="23">#REF!</definedName>
    <definedName name="o" localSheetId="24">#REF!</definedName>
    <definedName name="o" localSheetId="12">#REF!</definedName>
    <definedName name="o" localSheetId="18">#REF!</definedName>
    <definedName name="o" localSheetId="5">#REF!</definedName>
    <definedName name="o" localSheetId="10">#REF!</definedName>
    <definedName name="o" localSheetId="22">#REF!</definedName>
    <definedName name="o" localSheetId="13">#REF!</definedName>
    <definedName name="o" localSheetId="19">#REF!</definedName>
    <definedName name="o" localSheetId="17">#REF!</definedName>
    <definedName name="o" localSheetId="16">#REF!</definedName>
    <definedName name="o">#REF!</definedName>
    <definedName name="_xlnm.Print_Area" localSheetId="0">Titul!$A$1:$J$40</definedName>
    <definedName name="_xlnm.Print_Area" localSheetId="7">'ZU a SU'!$A$1:$J$118</definedName>
    <definedName name="p" localSheetId="14">#REF!</definedName>
    <definedName name="p" localSheetId="11">#REF!</definedName>
    <definedName name="p" localSheetId="20">#REF!</definedName>
    <definedName name="p" localSheetId="21">#REF!</definedName>
    <definedName name="p" localSheetId="15">#REF!</definedName>
    <definedName name="p" localSheetId="23">#REF!</definedName>
    <definedName name="p" localSheetId="24">#REF!</definedName>
    <definedName name="p" localSheetId="12">#REF!</definedName>
    <definedName name="p" localSheetId="18">#REF!</definedName>
    <definedName name="p" localSheetId="5">#REF!</definedName>
    <definedName name="p" localSheetId="10">#REF!</definedName>
    <definedName name="p" localSheetId="22">#REF!</definedName>
    <definedName name="p" localSheetId="13">#REF!</definedName>
    <definedName name="p" localSheetId="19">#REF!</definedName>
    <definedName name="p" localSheetId="17">#REF!</definedName>
    <definedName name="p" localSheetId="16">#REF!</definedName>
    <definedName name="p">#REF!</definedName>
    <definedName name="Text11" localSheetId="16">[1]Komplet!$F$52</definedName>
    <definedName name="Z_20495EC7_0CAF_4E5F_B9A2_DFAB62052073_.wvu.PrintArea" localSheetId="15" hidden="1">Kultura!$A$1:$H$174</definedName>
    <definedName name="Z_20495EC7_0CAF_4E5F_B9A2_DFAB62052073_.wvu.PrintTitles" localSheetId="15" hidden="1">Kultura!$1:$4</definedName>
    <definedName name="Z_EADC5E25_6D9A_4FF9_B7FA_9E5D764AE696_.wvu.PrintArea" localSheetId="15" hidden="1">Kultura!$A$88:$H$133</definedName>
    <definedName name="Z_EADC5E25_6D9A_4FF9_B7FA_9E5D764AE696_.wvu.PrintTitles" localSheetId="15" hidden="1">Kultura!$1:$4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1" l="1"/>
  <c r="A9" i="11"/>
  <c r="G215" i="11"/>
  <c r="A215" i="11"/>
  <c r="G165" i="11"/>
  <c r="A165" i="11"/>
  <c r="G114" i="11"/>
  <c r="A114" i="11"/>
  <c r="G63" i="11"/>
  <c r="A63" i="11"/>
  <c r="G10" i="11"/>
  <c r="A10" i="11"/>
  <c r="A64" i="3" l="1"/>
  <c r="G10" i="29" l="1"/>
  <c r="G7" i="29"/>
  <c r="E8" i="4" l="1"/>
  <c r="F82" i="4" l="1"/>
  <c r="F81" i="4" s="1"/>
  <c r="A82" i="4"/>
  <c r="A81" i="4" s="1"/>
  <c r="E81" i="4"/>
  <c r="F79" i="20"/>
  <c r="F78" i="20"/>
  <c r="F64" i="20"/>
  <c r="F56" i="20"/>
  <c r="F55" i="20"/>
  <c r="F50" i="20"/>
  <c r="F36" i="20"/>
  <c r="F26" i="20"/>
  <c r="F20" i="20"/>
  <c r="H32" i="5"/>
  <c r="H24" i="14"/>
  <c r="H23" i="14" s="1"/>
  <c r="F10" i="14" s="1"/>
  <c r="H34" i="9"/>
  <c r="H33" i="9"/>
  <c r="H32" i="9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F23" i="2"/>
  <c r="C55" i="31" l="1"/>
  <c r="F13" i="4"/>
  <c r="J104" i="1" s="1"/>
  <c r="I77" i="1"/>
  <c r="I76" i="1"/>
  <c r="I112" i="1"/>
  <c r="I68" i="1"/>
  <c r="I58" i="1"/>
  <c r="F47" i="16"/>
  <c r="F45" i="16"/>
  <c r="H33" i="5" l="1"/>
  <c r="H34" i="5"/>
  <c r="H35" i="5"/>
  <c r="H36" i="5"/>
  <c r="H37" i="5"/>
  <c r="H38" i="5"/>
  <c r="H39" i="5"/>
  <c r="H40" i="5"/>
  <c r="H41" i="5"/>
  <c r="G68" i="31" l="1"/>
  <c r="H80" i="31"/>
  <c r="H79" i="31"/>
  <c r="F60" i="31"/>
  <c r="F69" i="31" s="1"/>
  <c r="K15" i="31"/>
  <c r="F26" i="31"/>
  <c r="M26" i="31" s="1"/>
  <c r="H68" i="31" s="1"/>
  <c r="E25" i="31"/>
  <c r="E18" i="31"/>
  <c r="G67" i="31" l="1"/>
  <c r="G65" i="31"/>
  <c r="G64" i="31"/>
  <c r="G63" i="31"/>
  <c r="G62" i="31"/>
  <c r="G55" i="31"/>
  <c r="M25" i="31"/>
  <c r="H67" i="31" s="1"/>
  <c r="E29" i="18" l="1"/>
  <c r="E17" i="18" s="1"/>
  <c r="F29" i="18"/>
  <c r="F18" i="18"/>
  <c r="A18" i="18"/>
  <c r="A29" i="18"/>
  <c r="G57" i="1" l="1"/>
  <c r="G56" i="1"/>
  <c r="G53" i="1"/>
  <c r="G51" i="1"/>
  <c r="I49" i="1"/>
  <c r="F87" i="14"/>
  <c r="E87" i="14"/>
  <c r="A87" i="14"/>
  <c r="I48" i="1"/>
  <c r="A66" i="12"/>
  <c r="F66" i="12"/>
  <c r="E66" i="12"/>
  <c r="H57" i="1"/>
  <c r="H56" i="1"/>
  <c r="H53" i="1"/>
  <c r="H51" i="1"/>
  <c r="F57" i="1"/>
  <c r="F56" i="1"/>
  <c r="F53" i="1"/>
  <c r="F51" i="1"/>
  <c r="A190" i="5"/>
  <c r="A131" i="5"/>
  <c r="E190" i="5"/>
  <c r="E193" i="5"/>
  <c r="F131" i="5"/>
  <c r="E131" i="5"/>
  <c r="H45" i="1"/>
  <c r="G45" i="1"/>
  <c r="F45" i="1"/>
  <c r="A105" i="2"/>
  <c r="F105" i="2"/>
  <c r="I46" i="1"/>
  <c r="E105" i="2"/>
  <c r="I47" i="1" l="1"/>
  <c r="I45" i="1" s="1"/>
  <c r="F11" i="2"/>
  <c r="J46" i="1" s="1"/>
  <c r="G11" i="31"/>
  <c r="F12" i="5"/>
  <c r="J47" i="1" s="1"/>
  <c r="G14" i="31"/>
  <c r="F12" i="12"/>
  <c r="J48" i="1" s="1"/>
  <c r="G17" i="31"/>
  <c r="F12" i="14"/>
  <c r="J49" i="1" s="1"/>
  <c r="G18" i="31"/>
  <c r="E183" i="5"/>
  <c r="G27" i="31" l="1"/>
  <c r="J45" i="1"/>
  <c r="G138" i="29"/>
  <c r="F150" i="14"/>
  <c r="H74" i="1" l="1"/>
  <c r="G74" i="1"/>
  <c r="F74" i="1"/>
  <c r="J81" i="1"/>
  <c r="I81" i="1"/>
  <c r="J80" i="1"/>
  <c r="I80" i="1"/>
  <c r="J79" i="1"/>
  <c r="I79" i="1"/>
  <c r="G94" i="1"/>
  <c r="G93" i="1" s="1"/>
  <c r="G103" i="1"/>
  <c r="G101" i="1"/>
  <c r="G99" i="1"/>
  <c r="G97" i="1"/>
  <c r="G95" i="1"/>
  <c r="G82" i="1"/>
  <c r="G60" i="1"/>
  <c r="G50" i="1"/>
  <c r="G28" i="1"/>
  <c r="G19" i="1"/>
  <c r="G12" i="1"/>
  <c r="G10" i="1"/>
  <c r="G7" i="1"/>
  <c r="G114" i="1" l="1"/>
  <c r="G118" i="1"/>
  <c r="G137" i="29"/>
  <c r="H50" i="1" l="1"/>
  <c r="H28" i="1"/>
  <c r="H19" i="1"/>
  <c r="H12" i="1"/>
  <c r="H10" i="1"/>
  <c r="H7" i="1"/>
  <c r="H95" i="1"/>
  <c r="H114" i="1" l="1"/>
  <c r="E154" i="3"/>
  <c r="I85" i="1"/>
  <c r="J78" i="1"/>
  <c r="J77" i="1"/>
  <c r="J76" i="1"/>
  <c r="J75" i="1"/>
  <c r="I31" i="1"/>
  <c r="F72" i="4"/>
  <c r="F74" i="4"/>
  <c r="F64" i="4"/>
  <c r="F66" i="4"/>
  <c r="F54" i="4"/>
  <c r="I55" i="31" s="1"/>
  <c r="I69" i="31" s="1"/>
  <c r="F49" i="4"/>
  <c r="L13" i="31" s="1"/>
  <c r="L27" i="31" s="1"/>
  <c r="F32" i="4"/>
  <c r="I13" i="31" s="1"/>
  <c r="I27" i="31" s="1"/>
  <c r="F20" i="4"/>
  <c r="F19" i="4" s="1"/>
  <c r="F13" i="31" s="1"/>
  <c r="F11" i="4"/>
  <c r="J85" i="1" s="1"/>
  <c r="F138" i="7"/>
  <c r="F137" i="7" s="1"/>
  <c r="C57" i="31" s="1"/>
  <c r="G57" i="31" s="1"/>
  <c r="F117" i="7"/>
  <c r="F116" i="7" s="1"/>
  <c r="J15" i="31" s="1"/>
  <c r="H45" i="7"/>
  <c r="F10" i="7" s="1"/>
  <c r="I109" i="1"/>
  <c r="I88" i="1"/>
  <c r="I65" i="1"/>
  <c r="I55" i="1"/>
  <c r="I34" i="1"/>
  <c r="I22" i="1"/>
  <c r="I15" i="1"/>
  <c r="F142" i="9"/>
  <c r="F141" i="9" s="1"/>
  <c r="C58" i="31" s="1"/>
  <c r="G58" i="31" s="1"/>
  <c r="I37" i="1"/>
  <c r="I25" i="1"/>
  <c r="I18" i="1"/>
  <c r="E15" i="31" l="1"/>
  <c r="F10" i="4"/>
  <c r="M13" i="31"/>
  <c r="H55" i="31" s="1"/>
  <c r="J94" i="1"/>
  <c r="F12" i="4"/>
  <c r="F9" i="4"/>
  <c r="I74" i="1"/>
  <c r="J74" i="1"/>
  <c r="F63" i="4"/>
  <c r="G45" i="7"/>
  <c r="J31" i="1" l="1"/>
  <c r="F8" i="4"/>
  <c r="F84" i="16"/>
  <c r="F83" i="16" s="1"/>
  <c r="F74" i="16"/>
  <c r="F73" i="16" s="1"/>
  <c r="F55" i="16"/>
  <c r="F57" i="16"/>
  <c r="F59" i="16"/>
  <c r="F61" i="16"/>
  <c r="F63" i="16"/>
  <c r="F40" i="16"/>
  <c r="H31" i="16"/>
  <c r="G31" i="16"/>
  <c r="F21" i="16"/>
  <c r="F20" i="16" s="1"/>
  <c r="I38" i="1"/>
  <c r="I69" i="1"/>
  <c r="I39" i="1"/>
  <c r="F15" i="23"/>
  <c r="F20" i="31" s="1"/>
  <c r="M20" i="31" s="1"/>
  <c r="H62" i="31" s="1"/>
  <c r="F9" i="23"/>
  <c r="F8" i="23" s="1"/>
  <c r="F31" i="24"/>
  <c r="F30" i="24" s="1"/>
  <c r="J21" i="31" s="1"/>
  <c r="F17" i="24"/>
  <c r="F19" i="24"/>
  <c r="F21" i="24"/>
  <c r="F23" i="24"/>
  <c r="F35" i="18"/>
  <c r="E19" i="31" l="1"/>
  <c r="F10" i="16"/>
  <c r="J25" i="1"/>
  <c r="J19" i="31"/>
  <c r="F13" i="16"/>
  <c r="J68" i="1"/>
  <c r="D19" i="31"/>
  <c r="F9" i="16"/>
  <c r="J18" i="1" s="1"/>
  <c r="C61" i="31"/>
  <c r="J112" i="1"/>
  <c r="F14" i="16"/>
  <c r="J38" i="1"/>
  <c r="F10" i="24"/>
  <c r="J69" i="1" s="1"/>
  <c r="F54" i="16"/>
  <c r="F16" i="24"/>
  <c r="H19" i="31" l="1"/>
  <c r="J58" i="1"/>
  <c r="F12" i="16"/>
  <c r="G61" i="31"/>
  <c r="F9" i="24"/>
  <c r="F21" i="31"/>
  <c r="M21" i="31" s="1"/>
  <c r="H63" i="31" s="1"/>
  <c r="F43" i="18"/>
  <c r="F42" i="18" s="1"/>
  <c r="F21" i="18"/>
  <c r="F10" i="18"/>
  <c r="J59" i="1" s="1"/>
  <c r="F35" i="19"/>
  <c r="F34" i="19" s="1"/>
  <c r="I71" i="1"/>
  <c r="F17" i="19"/>
  <c r="F125" i="19"/>
  <c r="F44" i="19" s="1"/>
  <c r="I26" i="1"/>
  <c r="F9" i="21"/>
  <c r="F8" i="21" s="1"/>
  <c r="I44" i="1"/>
  <c r="F9" i="22"/>
  <c r="F8" i="22" s="1"/>
  <c r="J39" i="1" l="1"/>
  <c r="F8" i="24"/>
  <c r="F11" i="18"/>
  <c r="J70" i="1" s="1"/>
  <c r="J22" i="31"/>
  <c r="F9" i="19"/>
  <c r="J41" i="1" s="1"/>
  <c r="F23" i="31"/>
  <c r="F10" i="19"/>
  <c r="J71" i="1" s="1"/>
  <c r="J23" i="31"/>
  <c r="J26" i="1"/>
  <c r="J44" i="1"/>
  <c r="F49" i="20"/>
  <c r="F54" i="20"/>
  <c r="F163" i="20"/>
  <c r="F13" i="20" s="1"/>
  <c r="F164" i="20"/>
  <c r="F146" i="20"/>
  <c r="F145" i="20" s="1"/>
  <c r="F12" i="20" s="1"/>
  <c r="F127" i="20"/>
  <c r="F138" i="20"/>
  <c r="F114" i="20"/>
  <c r="F59" i="20"/>
  <c r="F94" i="20"/>
  <c r="F103" i="20"/>
  <c r="F19" i="20"/>
  <c r="F27" i="20"/>
  <c r="A56" i="20"/>
  <c r="A55" i="20"/>
  <c r="A50" i="20"/>
  <c r="J72" i="1" l="1"/>
  <c r="J24" i="31"/>
  <c r="J96" i="1"/>
  <c r="B66" i="31"/>
  <c r="F113" i="20"/>
  <c r="F112" i="20" s="1"/>
  <c r="F11" i="20" s="1"/>
  <c r="F48" i="20"/>
  <c r="F18" i="20"/>
  <c r="F9" i="20" s="1"/>
  <c r="F58" i="20"/>
  <c r="B69" i="31" l="1"/>
  <c r="G66" i="31"/>
  <c r="J42" i="1"/>
  <c r="F24" i="31"/>
  <c r="J9" i="1"/>
  <c r="B24" i="31"/>
  <c r="F47" i="20"/>
  <c r="F10" i="20" s="1"/>
  <c r="F8" i="20" s="1"/>
  <c r="C24" i="31" l="1"/>
  <c r="C27" i="31" s="1"/>
  <c r="J11" i="1"/>
  <c r="E17" i="24"/>
  <c r="E19" i="24"/>
  <c r="E21" i="24"/>
  <c r="E23" i="24"/>
  <c r="M24" i="31" l="1"/>
  <c r="H66" i="31" s="1"/>
  <c r="E16" i="24"/>
  <c r="J10" i="1"/>
  <c r="J93" i="1"/>
  <c r="J95" i="1"/>
  <c r="F18" i="14"/>
  <c r="J102" i="1" s="1"/>
  <c r="J101" i="1" s="1"/>
  <c r="I102" i="1"/>
  <c r="F147" i="14"/>
  <c r="F15" i="14"/>
  <c r="I67" i="1"/>
  <c r="J24" i="1"/>
  <c r="F135" i="14"/>
  <c r="F134" i="14" s="1"/>
  <c r="F33" i="14"/>
  <c r="F120" i="14"/>
  <c r="F119" i="14" s="1"/>
  <c r="F94" i="14"/>
  <c r="F98" i="14"/>
  <c r="F104" i="14"/>
  <c r="F106" i="14"/>
  <c r="F110" i="14"/>
  <c r="F30" i="14"/>
  <c r="F35" i="14"/>
  <c r="F38" i="14"/>
  <c r="F42" i="14"/>
  <c r="F47" i="14"/>
  <c r="F54" i="14"/>
  <c r="F60" i="14"/>
  <c r="F67" i="14"/>
  <c r="F70" i="14"/>
  <c r="F78" i="14"/>
  <c r="F164" i="12"/>
  <c r="F163" i="12" s="1"/>
  <c r="I110" i="1"/>
  <c r="F144" i="12"/>
  <c r="F138" i="12"/>
  <c r="F92" i="12"/>
  <c r="F96" i="12"/>
  <c r="F99" i="12"/>
  <c r="F44" i="12"/>
  <c r="F49" i="12"/>
  <c r="F52" i="12"/>
  <c r="F59" i="12"/>
  <c r="F22" i="12"/>
  <c r="F21" i="12" s="1"/>
  <c r="F15" i="9"/>
  <c r="J109" i="1" s="1"/>
  <c r="F110" i="9"/>
  <c r="K16" i="31" s="1"/>
  <c r="F93" i="9"/>
  <c r="F92" i="9" s="1"/>
  <c r="F65" i="9"/>
  <c r="F64" i="9" s="1"/>
  <c r="F40" i="9"/>
  <c r="F47" i="9"/>
  <c r="F50" i="9"/>
  <c r="F22" i="9"/>
  <c r="F21" i="9" s="1"/>
  <c r="J21" i="1"/>
  <c r="F13" i="7"/>
  <c r="J64" i="1" s="1"/>
  <c r="F102" i="7"/>
  <c r="F101" i="7" s="1"/>
  <c r="F78" i="7"/>
  <c r="F80" i="7"/>
  <c r="F86" i="7"/>
  <c r="F88" i="7"/>
  <c r="F90" i="7"/>
  <c r="F93" i="7"/>
  <c r="F95" i="7"/>
  <c r="F70" i="7"/>
  <c r="F72" i="7"/>
  <c r="E72" i="7"/>
  <c r="A72" i="7"/>
  <c r="F14" i="7"/>
  <c r="F15" i="7"/>
  <c r="J108" i="1" s="1"/>
  <c r="F20" i="7"/>
  <c r="F224" i="5"/>
  <c r="F229" i="5"/>
  <c r="F209" i="5"/>
  <c r="F200" i="5"/>
  <c r="F199" i="5" s="1"/>
  <c r="F158" i="5"/>
  <c r="F184" i="5"/>
  <c r="F190" i="5"/>
  <c r="F193" i="5"/>
  <c r="F101" i="5"/>
  <c r="F107" i="5"/>
  <c r="F118" i="5"/>
  <c r="F124" i="5"/>
  <c r="F22" i="5"/>
  <c r="F21" i="5" s="1"/>
  <c r="F154" i="3"/>
  <c r="F153" i="3" s="1"/>
  <c r="C54" i="31" s="1"/>
  <c r="G54" i="31" s="1"/>
  <c r="F95" i="3"/>
  <c r="F64" i="3"/>
  <c r="F63" i="3" s="1"/>
  <c r="F19" i="3"/>
  <c r="F23" i="3"/>
  <c r="F25" i="3"/>
  <c r="F32" i="3"/>
  <c r="F35" i="3"/>
  <c r="F38" i="3"/>
  <c r="F41" i="3"/>
  <c r="F43" i="3"/>
  <c r="F45" i="3"/>
  <c r="F48" i="3"/>
  <c r="F50" i="3"/>
  <c r="F52" i="3"/>
  <c r="F158" i="2"/>
  <c r="F148" i="2"/>
  <c r="F147" i="2" s="1"/>
  <c r="F140" i="2"/>
  <c r="F139" i="2" s="1"/>
  <c r="F114" i="2"/>
  <c r="F113" i="2" s="1"/>
  <c r="F44" i="2"/>
  <c r="F57" i="2"/>
  <c r="F21" i="2"/>
  <c r="F26" i="2"/>
  <c r="F50" i="28"/>
  <c r="F31" i="28"/>
  <c r="F29" i="28"/>
  <c r="F19" i="28"/>
  <c r="G146" i="29"/>
  <c r="A146" i="29"/>
  <c r="A141" i="29"/>
  <c r="A130" i="29"/>
  <c r="F14" i="2" l="1"/>
  <c r="J98" i="1" s="1"/>
  <c r="J97" i="1" s="1"/>
  <c r="D53" i="31"/>
  <c r="D69" i="31" s="1"/>
  <c r="F12" i="2"/>
  <c r="J51" i="1" s="1"/>
  <c r="H11" i="31"/>
  <c r="F15" i="2"/>
  <c r="J105" i="1" s="1"/>
  <c r="C53" i="31"/>
  <c r="G53" i="31" s="1"/>
  <c r="F12" i="3"/>
  <c r="J106" i="1" s="1"/>
  <c r="F10" i="3"/>
  <c r="J52" i="1" s="1"/>
  <c r="H12" i="31"/>
  <c r="F11" i="3"/>
  <c r="J84" i="1" s="1"/>
  <c r="K12" i="31"/>
  <c r="F9" i="5"/>
  <c r="J13" i="1" s="1"/>
  <c r="D14" i="31"/>
  <c r="F14" i="5"/>
  <c r="J63" i="1" s="1"/>
  <c r="J14" i="31"/>
  <c r="F15" i="5"/>
  <c r="J86" i="1" s="1"/>
  <c r="K14" i="31"/>
  <c r="F12" i="7"/>
  <c r="J54" i="1" s="1"/>
  <c r="H15" i="31"/>
  <c r="F9" i="7"/>
  <c r="J14" i="1" s="1"/>
  <c r="D15" i="31"/>
  <c r="F39" i="9"/>
  <c r="F14" i="9"/>
  <c r="J88" i="1" s="1"/>
  <c r="F9" i="9"/>
  <c r="J15" i="1" s="1"/>
  <c r="D16" i="31"/>
  <c r="F12" i="9"/>
  <c r="J55" i="1" s="1"/>
  <c r="H16" i="31"/>
  <c r="F13" i="9"/>
  <c r="J65" i="1" s="1"/>
  <c r="J16" i="31"/>
  <c r="F9" i="12"/>
  <c r="J16" i="1" s="1"/>
  <c r="D17" i="31"/>
  <c r="F14" i="12"/>
  <c r="J17" i="31"/>
  <c r="F15" i="12"/>
  <c r="J89" i="1" s="1"/>
  <c r="K17" i="31"/>
  <c r="J12" i="1"/>
  <c r="F16" i="12"/>
  <c r="J110" i="1" s="1"/>
  <c r="C59" i="31"/>
  <c r="G59" i="31" s="1"/>
  <c r="F16" i="14"/>
  <c r="J111" i="1" s="1"/>
  <c r="C60" i="31"/>
  <c r="F14" i="14"/>
  <c r="J67" i="1" s="1"/>
  <c r="J18" i="31"/>
  <c r="F69" i="7"/>
  <c r="F15" i="31" s="1"/>
  <c r="F146" i="14"/>
  <c r="F93" i="14"/>
  <c r="F29" i="14"/>
  <c r="F91" i="12"/>
  <c r="F43" i="12"/>
  <c r="F223" i="5"/>
  <c r="F183" i="5"/>
  <c r="F100" i="5"/>
  <c r="F157" i="5"/>
  <c r="F18" i="3"/>
  <c r="F20" i="2"/>
  <c r="F43" i="2"/>
  <c r="G47" i="28"/>
  <c r="G45" i="28"/>
  <c r="G41" i="28"/>
  <c r="G40" i="28"/>
  <c r="G39" i="28"/>
  <c r="F10" i="2" l="1"/>
  <c r="F11" i="31"/>
  <c r="F9" i="2"/>
  <c r="J8" i="1" s="1"/>
  <c r="J7" i="1" s="1"/>
  <c r="B11" i="31"/>
  <c r="F9" i="3"/>
  <c r="J30" i="1" s="1"/>
  <c r="F12" i="31"/>
  <c r="M12" i="31" s="1"/>
  <c r="H54" i="31" s="1"/>
  <c r="F11" i="7"/>
  <c r="F8" i="7" s="1"/>
  <c r="M15" i="31"/>
  <c r="H57" i="31" s="1"/>
  <c r="F16" i="5"/>
  <c r="J107" i="1" s="1"/>
  <c r="J103" i="1" s="1"/>
  <c r="C56" i="31"/>
  <c r="G56" i="31" s="1"/>
  <c r="F13" i="5"/>
  <c r="J53" i="1" s="1"/>
  <c r="H14" i="31"/>
  <c r="J60" i="1"/>
  <c r="F11" i="5"/>
  <c r="J32" i="1" s="1"/>
  <c r="F14" i="31"/>
  <c r="F11" i="9"/>
  <c r="J34" i="1" s="1"/>
  <c r="F16" i="31"/>
  <c r="F11" i="12"/>
  <c r="J35" i="1" s="1"/>
  <c r="F17" i="31"/>
  <c r="F13" i="12"/>
  <c r="J56" i="1" s="1"/>
  <c r="H17" i="31"/>
  <c r="D27" i="31"/>
  <c r="J27" i="31"/>
  <c r="F13" i="14"/>
  <c r="J57" i="1" s="1"/>
  <c r="H18" i="31"/>
  <c r="F17" i="14"/>
  <c r="J100" i="1" s="1"/>
  <c r="J99" i="1" s="1"/>
  <c r="E60" i="31"/>
  <c r="E69" i="31" s="1"/>
  <c r="F11" i="14"/>
  <c r="J36" i="1" s="1"/>
  <c r="F18" i="31"/>
  <c r="M18" i="31" s="1"/>
  <c r="G34" i="28"/>
  <c r="E16" i="28"/>
  <c r="E13" i="28"/>
  <c r="E21" i="28" s="1"/>
  <c r="A20" i="29"/>
  <c r="A12" i="29"/>
  <c r="A6" i="29"/>
  <c r="G20" i="29"/>
  <c r="G31" i="28" s="1"/>
  <c r="G6" i="29"/>
  <c r="A95" i="29"/>
  <c r="J50" i="1" l="1"/>
  <c r="C69" i="31"/>
  <c r="G69" i="31" s="1"/>
  <c r="J33" i="1"/>
  <c r="F8" i="2"/>
  <c r="J29" i="1"/>
  <c r="B27" i="31"/>
  <c r="M11" i="31"/>
  <c r="H53" i="31" s="1"/>
  <c r="H27" i="31"/>
  <c r="G60" i="31"/>
  <c r="H60" i="31" s="1"/>
  <c r="G29" i="28"/>
  <c r="G141" i="29"/>
  <c r="G130" i="29"/>
  <c r="G125" i="29"/>
  <c r="G37" i="28" s="1"/>
  <c r="A125" i="29"/>
  <c r="G123" i="29"/>
  <c r="G36" i="28" s="1"/>
  <c r="A123" i="29"/>
  <c r="G117" i="29"/>
  <c r="A117" i="29"/>
  <c r="G95" i="29"/>
  <c r="G33" i="28" s="1"/>
  <c r="G26" i="29"/>
  <c r="G32" i="28" s="1"/>
  <c r="A26" i="29"/>
  <c r="G12" i="29"/>
  <c r="G50" i="28"/>
  <c r="E50" i="28"/>
  <c r="G48" i="28"/>
  <c r="F48" i="28"/>
  <c r="E48" i="28"/>
  <c r="G44" i="28"/>
  <c r="G17" i="28" s="1"/>
  <c r="G16" i="28" s="1"/>
  <c r="F44" i="28"/>
  <c r="F9" i="28" s="1"/>
  <c r="E44" i="28"/>
  <c r="G42" i="28"/>
  <c r="F42" i="28"/>
  <c r="F13" i="28" s="1"/>
  <c r="E42" i="28"/>
  <c r="F28" i="28"/>
  <c r="E28" i="28"/>
  <c r="G19" i="28"/>
  <c r="F11" i="28"/>
  <c r="E8" i="28"/>
  <c r="G35" i="28" l="1"/>
  <c r="G30" i="28"/>
  <c r="G28" i="28" s="1"/>
  <c r="F10" i="28"/>
  <c r="F8" i="28" s="1"/>
  <c r="F52" i="28"/>
  <c r="E52" i="28"/>
  <c r="F16" i="28"/>
  <c r="F21" i="28" s="1"/>
  <c r="G14" i="28" l="1"/>
  <c r="G52" i="28"/>
  <c r="H76" i="31" l="1"/>
  <c r="G13" i="28"/>
  <c r="G21" i="28" s="1"/>
  <c r="G9" i="28"/>
  <c r="G8" i="28" l="1"/>
  <c r="J116" i="1" s="1"/>
  <c r="E31" i="24" l="1"/>
  <c r="E30" i="24" s="1"/>
  <c r="A31" i="24"/>
  <c r="A30" i="24" s="1"/>
  <c r="A23" i="24"/>
  <c r="A21" i="24"/>
  <c r="A19" i="24"/>
  <c r="A17" i="24"/>
  <c r="E8" i="23"/>
  <c r="E15" i="23"/>
  <c r="A15" i="23"/>
  <c r="A16" i="24" l="1"/>
  <c r="E8" i="24"/>
  <c r="E16" i="22"/>
  <c r="A16" i="22"/>
  <c r="E8" i="22"/>
  <c r="E15" i="21" l="1"/>
  <c r="A15" i="21"/>
  <c r="E8" i="21" l="1"/>
  <c r="A164" i="20"/>
  <c r="A163" i="20" s="1"/>
  <c r="I72" i="1"/>
  <c r="E146" i="20"/>
  <c r="E145" i="20" s="1"/>
  <c r="A146" i="20"/>
  <c r="A145" i="20" s="1"/>
  <c r="A138" i="20"/>
  <c r="A127" i="20"/>
  <c r="A114" i="20"/>
  <c r="E113" i="20"/>
  <c r="A94" i="20"/>
  <c r="A59" i="20"/>
  <c r="A49" i="20"/>
  <c r="E47" i="20"/>
  <c r="A27" i="20"/>
  <c r="A19" i="20"/>
  <c r="E18" i="20"/>
  <c r="I96" i="1"/>
  <c r="A18" i="20" l="1"/>
  <c r="I42" i="1"/>
  <c r="A58" i="20"/>
  <c r="A113" i="20"/>
  <c r="A112" i="20" s="1"/>
  <c r="I9" i="1"/>
  <c r="A54" i="20"/>
  <c r="A48" i="20" s="1"/>
  <c r="I11" i="1" l="1"/>
  <c r="A44" i="19"/>
  <c r="A35" i="19"/>
  <c r="A34" i="19" s="1"/>
  <c r="E34" i="19"/>
  <c r="A17" i="19"/>
  <c r="I92" i="1" l="1"/>
  <c r="I41" i="1"/>
  <c r="E8" i="20"/>
  <c r="E44" i="18"/>
  <c r="I70" i="1"/>
  <c r="E43" i="18"/>
  <c r="E42" i="18" s="1"/>
  <c r="A43" i="18"/>
  <c r="A42" i="18" s="1"/>
  <c r="E35" i="18"/>
  <c r="A35" i="18"/>
  <c r="A26" i="18"/>
  <c r="A21" i="18"/>
  <c r="I59" i="1"/>
  <c r="A17" i="18" l="1"/>
  <c r="E8" i="19"/>
  <c r="I40" i="1"/>
  <c r="F17" i="18"/>
  <c r="F22" i="31" s="1"/>
  <c r="A84" i="16"/>
  <c r="A83" i="16" s="1"/>
  <c r="E83" i="16"/>
  <c r="E74" i="16"/>
  <c r="E73" i="16" s="1"/>
  <c r="A74" i="16"/>
  <c r="A73" i="16" s="1"/>
  <c r="E61" i="16"/>
  <c r="A61" i="16"/>
  <c r="E59" i="16"/>
  <c r="A59" i="16"/>
  <c r="E57" i="16"/>
  <c r="A57" i="16"/>
  <c r="E55" i="16"/>
  <c r="A55" i="16"/>
  <c r="E47" i="16"/>
  <c r="A47" i="16"/>
  <c r="E45" i="16"/>
  <c r="A45" i="16"/>
  <c r="E40" i="16"/>
  <c r="A40" i="16"/>
  <c r="F31" i="16"/>
  <c r="E31" i="16"/>
  <c r="E21" i="16"/>
  <c r="E20" i="16" s="1"/>
  <c r="A21" i="16"/>
  <c r="A20" i="16" s="1"/>
  <c r="M22" i="31" l="1"/>
  <c r="H64" i="31" s="1"/>
  <c r="F9" i="18"/>
  <c r="E8" i="18"/>
  <c r="A38" i="16"/>
  <c r="E38" i="16"/>
  <c r="A54" i="16"/>
  <c r="E54" i="16"/>
  <c r="J40" i="1" l="1"/>
  <c r="F8" i="18"/>
  <c r="F38" i="16"/>
  <c r="E8" i="16"/>
  <c r="E160" i="14"/>
  <c r="A160" i="14"/>
  <c r="A150" i="14"/>
  <c r="A147" i="14"/>
  <c r="E146" i="14"/>
  <c r="I111" i="1"/>
  <c r="A135" i="14"/>
  <c r="A134" i="14" s="1"/>
  <c r="E134" i="14"/>
  <c r="E128" i="14"/>
  <c r="A128" i="14"/>
  <c r="E120" i="14"/>
  <c r="E119" i="14" s="1"/>
  <c r="A120" i="14"/>
  <c r="A119" i="14" s="1"/>
  <c r="E110" i="14"/>
  <c r="A110" i="14"/>
  <c r="E106" i="14"/>
  <c r="A106" i="14"/>
  <c r="E104" i="14"/>
  <c r="A104" i="14"/>
  <c r="E98" i="14"/>
  <c r="A98" i="14"/>
  <c r="E94" i="14"/>
  <c r="A94" i="14"/>
  <c r="E78" i="14"/>
  <c r="A78" i="14"/>
  <c r="E70" i="14"/>
  <c r="A70" i="14"/>
  <c r="E67" i="14"/>
  <c r="A67" i="14"/>
  <c r="E60" i="14"/>
  <c r="A60" i="14"/>
  <c r="E54" i="14"/>
  <c r="A54" i="14"/>
  <c r="E47" i="14"/>
  <c r="A47" i="14"/>
  <c r="E42" i="14"/>
  <c r="A42" i="14"/>
  <c r="E38" i="14"/>
  <c r="A38" i="14"/>
  <c r="E35" i="14"/>
  <c r="E33" i="14" s="1"/>
  <c r="E30" i="14" s="1"/>
  <c r="A35" i="14"/>
  <c r="A33" i="14"/>
  <c r="A30" i="14"/>
  <c r="A23" i="14"/>
  <c r="I24" i="1"/>
  <c r="F19" i="31" l="1"/>
  <c r="F11" i="16"/>
  <c r="J37" i="1" s="1"/>
  <c r="J28" i="1"/>
  <c r="I100" i="1"/>
  <c r="I57" i="1"/>
  <c r="A146" i="14"/>
  <c r="E93" i="14"/>
  <c r="A93" i="14"/>
  <c r="A29" i="14"/>
  <c r="I36" i="1"/>
  <c r="A164" i="12"/>
  <c r="A163" i="12" s="1"/>
  <c r="E163" i="12"/>
  <c r="I89" i="1"/>
  <c r="E144" i="12"/>
  <c r="A144" i="12"/>
  <c r="E138" i="12"/>
  <c r="A138" i="12"/>
  <c r="E131" i="12"/>
  <c r="E99" i="12"/>
  <c r="A99" i="12"/>
  <c r="A96" i="12"/>
  <c r="E92" i="12"/>
  <c r="A92" i="12"/>
  <c r="E59" i="12"/>
  <c r="A59" i="12"/>
  <c r="E52" i="12"/>
  <c r="A52" i="12"/>
  <c r="E49" i="12"/>
  <c r="A49" i="12"/>
  <c r="E44" i="12"/>
  <c r="A44" i="12"/>
  <c r="H37" i="12"/>
  <c r="G37" i="12"/>
  <c r="H36" i="12"/>
  <c r="G36" i="12"/>
  <c r="H35" i="12"/>
  <c r="G35" i="12"/>
  <c r="H34" i="12"/>
  <c r="G34" i="12"/>
  <c r="H33" i="12"/>
  <c r="G33" i="12"/>
  <c r="F32" i="12"/>
  <c r="E32" i="12"/>
  <c r="A32" i="12"/>
  <c r="I16" i="1"/>
  <c r="E22" i="12"/>
  <c r="E21" i="12" s="1"/>
  <c r="A22" i="12"/>
  <c r="A21" i="12" s="1"/>
  <c r="F8" i="16" l="1"/>
  <c r="M19" i="31"/>
  <c r="H61" i="31" s="1"/>
  <c r="F27" i="31"/>
  <c r="G32" i="12"/>
  <c r="F10" i="12" s="1"/>
  <c r="J23" i="1" s="1"/>
  <c r="H32" i="12"/>
  <c r="A91" i="12"/>
  <c r="I56" i="1"/>
  <c r="E43" i="12"/>
  <c r="E8" i="14"/>
  <c r="I35" i="1"/>
  <c r="E91" i="12"/>
  <c r="A43" i="12"/>
  <c r="I23" i="1" l="1"/>
  <c r="E17" i="31"/>
  <c r="M17" i="31" s="1"/>
  <c r="H59" i="31" s="1"/>
  <c r="F8" i="14"/>
  <c r="A142" i="9"/>
  <c r="A141" i="9" s="1"/>
  <c r="E141" i="9"/>
  <c r="A110" i="9"/>
  <c r="E93" i="9"/>
  <c r="E92" i="9" s="1"/>
  <c r="A93" i="9"/>
  <c r="A92" i="9" s="1"/>
  <c r="E65" i="9"/>
  <c r="E64" i="9" s="1"/>
  <c r="A65" i="9"/>
  <c r="A64" i="9" s="1"/>
  <c r="E50" i="9"/>
  <c r="A50" i="9"/>
  <c r="E47" i="9"/>
  <c r="A47" i="9"/>
  <c r="E40" i="9"/>
  <c r="A40" i="9"/>
  <c r="H31" i="9"/>
  <c r="F10" i="9" s="1"/>
  <c r="G31" i="9"/>
  <c r="F31" i="9"/>
  <c r="E31" i="9"/>
  <c r="A31" i="9"/>
  <c r="E22" i="9"/>
  <c r="E21" i="9" s="1"/>
  <c r="A22" i="9"/>
  <c r="A21" i="9" s="1"/>
  <c r="E16" i="31" l="1"/>
  <c r="M16" i="31" s="1"/>
  <c r="H58" i="31" s="1"/>
  <c r="E8" i="12"/>
  <c r="F8" i="12"/>
  <c r="J22" i="1"/>
  <c r="A39" i="9"/>
  <c r="E39" i="9"/>
  <c r="E138" i="7"/>
  <c r="E137" i="7" s="1"/>
  <c r="A138" i="7"/>
  <c r="A137" i="7" s="1"/>
  <c r="E128" i="7"/>
  <c r="A128" i="7"/>
  <c r="E117" i="7"/>
  <c r="E116" i="7" s="1"/>
  <c r="A117" i="7"/>
  <c r="A116" i="7" s="1"/>
  <c r="I64" i="1"/>
  <c r="E102" i="7"/>
  <c r="E101" i="7" s="1"/>
  <c r="A102" i="7"/>
  <c r="A101" i="7" s="1"/>
  <c r="E95" i="7"/>
  <c r="A95" i="7"/>
  <c r="E93" i="7"/>
  <c r="A93" i="7"/>
  <c r="E90" i="7"/>
  <c r="A90" i="7"/>
  <c r="E88" i="7"/>
  <c r="A88" i="7"/>
  <c r="E86" i="7"/>
  <c r="E80" i="7"/>
  <c r="A80" i="7"/>
  <c r="E78" i="7"/>
  <c r="A78" i="7"/>
  <c r="E70" i="7"/>
  <c r="A70" i="7"/>
  <c r="A45" i="7"/>
  <c r="E21" i="7"/>
  <c r="E20" i="7" s="1"/>
  <c r="A21" i="7"/>
  <c r="A20" i="7" s="1"/>
  <c r="I14" i="1"/>
  <c r="I108" i="1"/>
  <c r="I54" i="1"/>
  <c r="I21" i="1"/>
  <c r="E8" i="9" l="1"/>
  <c r="F8" i="9"/>
  <c r="A69" i="7"/>
  <c r="E69" i="7"/>
  <c r="I33" i="1"/>
  <c r="A229" i="5"/>
  <c r="A224" i="5"/>
  <c r="E209" i="5"/>
  <c r="A209" i="5"/>
  <c r="E200" i="5"/>
  <c r="E199" i="5" s="1"/>
  <c r="A200" i="5"/>
  <c r="A199" i="5" s="1"/>
  <c r="A193" i="5"/>
  <c r="A184" i="5"/>
  <c r="A158" i="5"/>
  <c r="E124" i="5"/>
  <c r="A124" i="5"/>
  <c r="A118" i="5"/>
  <c r="A107" i="5"/>
  <c r="A101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F31" i="5"/>
  <c r="E31" i="5"/>
  <c r="A31" i="5"/>
  <c r="I13" i="1"/>
  <c r="E22" i="5"/>
  <c r="E21" i="5" s="1"/>
  <c r="A22" i="5"/>
  <c r="A21" i="5" s="1"/>
  <c r="E74" i="4"/>
  <c r="A74" i="4"/>
  <c r="E72" i="4"/>
  <c r="A72" i="4"/>
  <c r="E66" i="4"/>
  <c r="A66" i="4"/>
  <c r="E64" i="4"/>
  <c r="A64" i="4"/>
  <c r="E54" i="4"/>
  <c r="A54" i="4"/>
  <c r="E50" i="4"/>
  <c r="E49" i="4" s="1"/>
  <c r="A49" i="4"/>
  <c r="E32" i="4"/>
  <c r="A32" i="4"/>
  <c r="E20" i="4"/>
  <c r="E19" i="4" s="1"/>
  <c r="A20" i="4"/>
  <c r="A19" i="4" s="1"/>
  <c r="I63" i="1" l="1"/>
  <c r="I60" i="1" s="1"/>
  <c r="I86" i="1"/>
  <c r="E63" i="4"/>
  <c r="I94" i="1"/>
  <c r="E8" i="7"/>
  <c r="A100" i="5"/>
  <c r="A63" i="4"/>
  <c r="G31" i="5"/>
  <c r="E100" i="5"/>
  <c r="A183" i="5"/>
  <c r="A157" i="5" s="1"/>
  <c r="A223" i="5"/>
  <c r="H31" i="5"/>
  <c r="E157" i="5"/>
  <c r="I107" i="1" l="1"/>
  <c r="I53" i="1"/>
  <c r="I32" i="1"/>
  <c r="E14" i="31"/>
  <c r="E27" i="31" s="1"/>
  <c r="I20" i="1"/>
  <c r="F10" i="5"/>
  <c r="I106" i="1"/>
  <c r="A154" i="3"/>
  <c r="A153" i="3" s="1"/>
  <c r="E153" i="3"/>
  <c r="I84" i="1"/>
  <c r="I82" i="1" s="1"/>
  <c r="E95" i="3"/>
  <c r="A95" i="3"/>
  <c r="I52" i="1"/>
  <c r="E64" i="3"/>
  <c r="E63" i="3" s="1"/>
  <c r="A63" i="3"/>
  <c r="E52" i="3"/>
  <c r="A52" i="3"/>
  <c r="E50" i="3"/>
  <c r="A50" i="3"/>
  <c r="E45" i="3"/>
  <c r="A45" i="3"/>
  <c r="E41" i="3"/>
  <c r="A41" i="3"/>
  <c r="E38" i="3"/>
  <c r="A38" i="3"/>
  <c r="E35" i="3"/>
  <c r="A35" i="3"/>
  <c r="E32" i="3"/>
  <c r="A32" i="3"/>
  <c r="E25" i="3"/>
  <c r="A25" i="3"/>
  <c r="E23" i="3"/>
  <c r="A23" i="3"/>
  <c r="E19" i="3"/>
  <c r="A19" i="3"/>
  <c r="M14" i="31" l="1"/>
  <c r="H56" i="31" s="1"/>
  <c r="E8" i="5"/>
  <c r="F8" i="5"/>
  <c r="J20" i="1"/>
  <c r="J19" i="1" s="1"/>
  <c r="I30" i="1"/>
  <c r="E18" i="3"/>
  <c r="A18" i="3"/>
  <c r="E8" i="3" l="1"/>
  <c r="F8" i="3"/>
  <c r="I98" i="1"/>
  <c r="I97" i="1" s="1"/>
  <c r="E158" i="2"/>
  <c r="A158" i="2"/>
  <c r="A148" i="2"/>
  <c r="A147" i="2" s="1"/>
  <c r="E147" i="2"/>
  <c r="E140" i="2"/>
  <c r="E139" i="2" s="1"/>
  <c r="A140" i="2"/>
  <c r="A139" i="2" s="1"/>
  <c r="I51" i="1"/>
  <c r="I50" i="1" s="1"/>
  <c r="E114" i="2"/>
  <c r="E113" i="2" s="1"/>
  <c r="A114" i="2"/>
  <c r="A113" i="2" s="1"/>
  <c r="A85" i="2"/>
  <c r="A81" i="2"/>
  <c r="A66" i="2"/>
  <c r="A65" i="2"/>
  <c r="A64" i="2"/>
  <c r="A63" i="2"/>
  <c r="A59" i="2"/>
  <c r="A56" i="2"/>
  <c r="A44" i="2" s="1"/>
  <c r="E43" i="2"/>
  <c r="A26" i="2"/>
  <c r="A25" i="2"/>
  <c r="A21" i="2" s="1"/>
  <c r="E20" i="2"/>
  <c r="I103" i="1"/>
  <c r="F103" i="1"/>
  <c r="I101" i="1"/>
  <c r="F101" i="1"/>
  <c r="I99" i="1"/>
  <c r="F99" i="1"/>
  <c r="F97" i="1"/>
  <c r="I95" i="1"/>
  <c r="F95" i="1"/>
  <c r="I93" i="1"/>
  <c r="F93" i="1"/>
  <c r="F82" i="1"/>
  <c r="F60" i="1"/>
  <c r="F50" i="1"/>
  <c r="F28" i="1"/>
  <c r="I19" i="1"/>
  <c r="F19" i="1"/>
  <c r="I12" i="1"/>
  <c r="F12" i="1"/>
  <c r="I10" i="1"/>
  <c r="F10" i="1"/>
  <c r="F7" i="1"/>
  <c r="F114" i="1" l="1"/>
  <c r="F118" i="1" s="1"/>
  <c r="I8" i="1"/>
  <c r="I29" i="1"/>
  <c r="I28" i="1" s="1"/>
  <c r="A57" i="2"/>
  <c r="A43" i="2" s="1"/>
  <c r="A20" i="2"/>
  <c r="I7" i="1" l="1"/>
  <c r="I114" i="1" s="1"/>
  <c r="E8" i="2"/>
  <c r="H118" i="1" l="1"/>
  <c r="I118" i="1"/>
  <c r="F11" i="19"/>
  <c r="F8" i="19" s="1"/>
  <c r="K23" i="31"/>
  <c r="K27" i="31" s="1"/>
  <c r="J92" i="1" l="1"/>
  <c r="J82" i="1" s="1"/>
  <c r="J114" i="1" s="1"/>
  <c r="J118" i="1" s="1"/>
  <c r="M23" i="31"/>
  <c r="H65" i="31" s="1"/>
  <c r="H69" i="31" s="1"/>
  <c r="H77" i="31" s="1"/>
  <c r="H78" i="31" s="1"/>
  <c r="H81" i="31" s="1"/>
  <c r="M27" i="31" l="1"/>
</calcChain>
</file>

<file path=xl/sharedStrings.xml><?xml version="1.0" encoding="utf-8"?>
<sst xmlns="http://schemas.openxmlformats.org/spreadsheetml/2006/main" count="6505" uniqueCount="2673">
  <si>
    <t>Závazné a specifické ukazatele rozpočtu 2021 a jejich finanční limity</t>
  </si>
  <si>
    <t>v tis. Kč</t>
  </si>
  <si>
    <t>ZU</t>
  </si>
  <si>
    <t>SU</t>
  </si>
  <si>
    <t>číslo kap. rozpočtu</t>
  </si>
  <si>
    <t>ORJ</t>
  </si>
  <si>
    <t>Název kapitoly rozpočtu / odboru</t>
  </si>
  <si>
    <t>SR 2020</t>
  </si>
  <si>
    <t xml:space="preserve">SVR 2021 </t>
  </si>
  <si>
    <t>NR 2021</t>
  </si>
  <si>
    <t>x</t>
  </si>
  <si>
    <t>ZASTUPITELSTVO</t>
  </si>
  <si>
    <t>01</t>
  </si>
  <si>
    <t>odbor kancelář hejtmana</t>
  </si>
  <si>
    <t>15</t>
  </si>
  <si>
    <t>odbor kancelář ředitele</t>
  </si>
  <si>
    <t>KRAJSKÝ ÚŘAD</t>
  </si>
  <si>
    <t>ÚČELOVÉ PŘÍSPĚVKY PO</t>
  </si>
  <si>
    <t>04</t>
  </si>
  <si>
    <t>odbor školství, mládeže, tělovýchovy a sportu</t>
  </si>
  <si>
    <t>05</t>
  </si>
  <si>
    <t>odbor sociálních věcí</t>
  </si>
  <si>
    <t>06</t>
  </si>
  <si>
    <t>odbor dopravy</t>
  </si>
  <si>
    <t>07</t>
  </si>
  <si>
    <t>odbor kultury, památkové péče a CR</t>
  </si>
  <si>
    <t>08</t>
  </si>
  <si>
    <t>odbor životního prostředí a zemědělství</t>
  </si>
  <si>
    <t>09</t>
  </si>
  <si>
    <t>odbor zdravotnictví</t>
  </si>
  <si>
    <t>PŘÍSPĚVKOVÉ ORGANIZACE</t>
  </si>
  <si>
    <t>18</t>
  </si>
  <si>
    <t>oddělení sekretariátu ředitele - pojištění majetku PO</t>
  </si>
  <si>
    <t>919</t>
  </si>
  <si>
    <t>rezervy pro řešení krajských PO</t>
  </si>
  <si>
    <t>PŮSOBNOSTI</t>
  </si>
  <si>
    <t>02</t>
  </si>
  <si>
    <t>odbor regionálního rozvoje a evropských projektů</t>
  </si>
  <si>
    <t>03</t>
  </si>
  <si>
    <t>ekonomický odbor</t>
  </si>
  <si>
    <t>10</t>
  </si>
  <si>
    <t>právní odbor</t>
  </si>
  <si>
    <t>11</t>
  </si>
  <si>
    <t>odbor územního plánování</t>
  </si>
  <si>
    <t>12</t>
  </si>
  <si>
    <t>odbor informatiky</t>
  </si>
  <si>
    <t>14</t>
  </si>
  <si>
    <t>odbor investic a správy nemovitého majetku</t>
  </si>
  <si>
    <t>oddělení sekretariátu ředitele</t>
  </si>
  <si>
    <t>20</t>
  </si>
  <si>
    <t>oddělení veřejných zakázek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</si>
  <si>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</si>
  <si>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</si>
  <si>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</si>
  <si>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</si>
  <si>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</si>
  <si>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</si>
  <si>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</si>
  <si>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 xml:space="preserve"> </t>
  </si>
  <si>
    <t>SPOLUFINANCOVÁNÍ  EU</t>
  </si>
  <si>
    <t xml:space="preserve">odbor regionálního rozvoje a evropských projektů                    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</si>
  <si>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</si>
  <si>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</si>
  <si>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</si>
  <si>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</si>
  <si>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</si>
  <si>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</si>
  <si>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</si>
  <si>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</si>
  <si>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</si>
  <si>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</si>
  <si>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>ORJ 01 - odbor kancelář hejtmana</t>
  </si>
  <si>
    <t>Limity pro přípravu rozpočtu 2021</t>
  </si>
  <si>
    <t>tis. Kč</t>
  </si>
  <si>
    <t>Kapitola</t>
  </si>
  <si>
    <t>název kapitoly</t>
  </si>
  <si>
    <t>celkem</t>
  </si>
  <si>
    <t xml:space="preserve">výdajový limit resortu </t>
  </si>
  <si>
    <t>910</t>
  </si>
  <si>
    <t>zastupitelstvo - limit výdajů</t>
  </si>
  <si>
    <t>914</t>
  </si>
  <si>
    <t>působnosti - limit výdajů</t>
  </si>
  <si>
    <t>917</t>
  </si>
  <si>
    <t>transfery - limit výdajů</t>
  </si>
  <si>
    <t>920</t>
  </si>
  <si>
    <t xml:space="preserve">kapitálové výdaje - závazný limit výdajů </t>
  </si>
  <si>
    <t>931</t>
  </si>
  <si>
    <t xml:space="preserve">krizový fond - závazný limit výdajů </t>
  </si>
  <si>
    <t>926</t>
  </si>
  <si>
    <t>dotační fond - závazný limit výdajů</t>
  </si>
  <si>
    <t>910 01 - Zastupitelstvo / odbor kancelář hejtmana</t>
  </si>
  <si>
    <t xml:space="preserve">uk. </t>
  </si>
  <si>
    <t>910 01</t>
  </si>
  <si>
    <t>Z A S T U P I T E L S T V O</t>
  </si>
  <si>
    <t>Návrh limitů 2021 ze SVR</t>
  </si>
  <si>
    <t>poznámka</t>
  </si>
  <si>
    <t>č.a.</t>
  </si>
  <si>
    <t>výdajový limit resortu v kapitole</t>
  </si>
  <si>
    <t>DU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</si>
  <si>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</si>
  <si>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</si>
  <si>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</si>
  <si>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</si>
  <si>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</si>
  <si>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</si>
  <si>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Ostatní běžné výdaje</t>
  </si>
  <si>
    <t>nákupy věcných darů</t>
  </si>
  <si>
    <t>RU</t>
  </si>
  <si>
    <t>cestovní náhrady - zahraniční pracovní cesty</t>
  </si>
  <si>
    <t>013500</t>
  </si>
  <si>
    <t>květiny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</si>
  <si>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</si>
  <si>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</si>
  <si>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</si>
  <si>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</si>
  <si>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</si>
  <si>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</si>
  <si>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</si>
  <si>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</si>
  <si>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</si>
  <si>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</si>
  <si>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</si>
  <si>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</si>
  <si>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</si>
  <si>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</si>
  <si>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</si>
  <si>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</si>
  <si>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</si>
  <si>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P Ů S O B N O S T I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</si>
  <si>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</si>
  <si>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</si>
  <si>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</si>
  <si>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</si>
  <si>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</si>
  <si>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</si>
  <si>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</si>
  <si>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</si>
  <si>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</si>
  <si>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</si>
  <si>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</si>
  <si>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</si>
  <si>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</si>
  <si>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</si>
  <si>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</si>
  <si>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018901</t>
  </si>
  <si>
    <t>datové spojení IZS - provoz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</si>
  <si>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</si>
  <si>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</si>
  <si>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</si>
  <si>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</si>
  <si>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</si>
  <si>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</si>
  <si>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</si>
  <si>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</si>
  <si>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</si>
  <si>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</si>
  <si>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</si>
  <si>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</si>
  <si>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</si>
  <si>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</si>
  <si>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</si>
  <si>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</si>
  <si>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</si>
  <si>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</si>
  <si>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</si>
  <si>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</si>
  <si>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</si>
  <si>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</si>
  <si>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</si>
  <si>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</si>
  <si>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</si>
  <si>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026300</t>
  </si>
  <si>
    <t>Nově z kraje</t>
  </si>
  <si>
    <t>025300</t>
  </si>
  <si>
    <t>kalendáře</t>
  </si>
  <si>
    <t>025400</t>
  </si>
  <si>
    <t>infografika</t>
  </si>
  <si>
    <t>pokračování</t>
  </si>
  <si>
    <t>025500</t>
  </si>
  <si>
    <t>ostatní akce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</si>
  <si>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</si>
  <si>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</si>
  <si>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</si>
  <si>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</si>
  <si>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</si>
  <si>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</si>
  <si>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</si>
  <si>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</si>
  <si>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</si>
  <si>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</si>
  <si>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</si>
  <si>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</si>
  <si>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</si>
  <si>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</si>
  <si>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</si>
  <si>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</si>
  <si>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</si>
  <si>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</si>
  <si>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</si>
  <si>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</si>
  <si>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</si>
  <si>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</si>
  <si>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</si>
  <si>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</si>
  <si>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</si>
  <si>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</si>
  <si>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</si>
  <si>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</si>
  <si>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</si>
  <si>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</t>
  </si>
  <si>
    <t>028200</t>
  </si>
  <si>
    <t>konference v Libereckém kraji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</si>
  <si>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</si>
  <si>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</si>
  <si>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</si>
  <si>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</si>
  <si>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</si>
  <si>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</si>
  <si>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</si>
  <si>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</si>
  <si>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</si>
  <si>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</si>
  <si>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028800</t>
  </si>
  <si>
    <t>oslavy výročí vzniku ČR</t>
  </si>
  <si>
    <t>028900</t>
  </si>
  <si>
    <t>publikace o Libereckém kraji</t>
  </si>
  <si>
    <t>029100</t>
  </si>
  <si>
    <t>oslavy významných výročí</t>
  </si>
  <si>
    <t>917 01 - Transfery / odbor kancelář hejtmana</t>
  </si>
  <si>
    <t>917 01</t>
  </si>
  <si>
    <t>T R A N S F E R Y</t>
  </si>
  <si>
    <t>Neinvestiční dotace NNO a podobným organiz.</t>
  </si>
  <si>
    <t>0170001</t>
  </si>
  <si>
    <t>Neinvestiční dary a neinvestiční transfery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</si>
  <si>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</si>
  <si>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</si>
  <si>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</si>
  <si>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</si>
  <si>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</si>
  <si>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</si>
  <si>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</si>
  <si>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Sdružení hasičů ČMS - neinvestiční dotace</t>
  </si>
  <si>
    <t>0170006</t>
  </si>
  <si>
    <t>Podpora sdružení místních samospráv</t>
  </si>
  <si>
    <t>0170007</t>
  </si>
  <si>
    <t>Česká membránová platforma o. s. - mezinárodní konference</t>
  </si>
  <si>
    <t>0170008</t>
  </si>
  <si>
    <t>Projekt KPBI (Kraje pro bezpečný internet)</t>
  </si>
  <si>
    <t>0170009</t>
  </si>
  <si>
    <t>Město Nový Bor-sklářský festival IGS</t>
  </si>
  <si>
    <t>0170011</t>
  </si>
  <si>
    <t xml:space="preserve">P.J.Art Production - Miss Libereckého kraje </t>
  </si>
  <si>
    <t>0170012</t>
  </si>
  <si>
    <t>Československá obec legionářská</t>
  </si>
  <si>
    <t>0170013</t>
  </si>
  <si>
    <t>Brána Trojzemí</t>
  </si>
  <si>
    <t>0170014</t>
  </si>
  <si>
    <t>Slavnosti řeky Nisy</t>
  </si>
  <si>
    <t>0170015</t>
  </si>
  <si>
    <t>Marketinková podpora</t>
  </si>
  <si>
    <t>0170018</t>
  </si>
  <si>
    <t>Projekt Paměť národa / Post Bellum, o.p.s.</t>
  </si>
  <si>
    <t>0170019</t>
  </si>
  <si>
    <t>Spolupráce s TUL (odborné projekty)</t>
  </si>
  <si>
    <t>0180224</t>
  </si>
  <si>
    <t>Dotace jednotkám požární ochrany obcí (SDH) k programu Ministerstva vnitra</t>
  </si>
  <si>
    <t>0180482</t>
  </si>
  <si>
    <t>Konference NISA</t>
  </si>
  <si>
    <t>0180483</t>
  </si>
  <si>
    <t>Kongres českých polonistických studií</t>
  </si>
  <si>
    <t>0181026</t>
  </si>
  <si>
    <t>30. ročník Československého semináře - moderní dějiny</t>
  </si>
  <si>
    <t>0170023</t>
  </si>
  <si>
    <t>Intervence v oblasti šikany a agrese na školách a institucích sdružující děti v LK</t>
  </si>
  <si>
    <t>920 01 - Kapitálové výdaje / odbor kancelář hejtmana</t>
  </si>
  <si>
    <t>920 01</t>
  </si>
  <si>
    <t>K A P I T Á L O V É   V Ý D A J E</t>
  </si>
  <si>
    <t>jmenovité investiční akce resortu</t>
  </si>
  <si>
    <t>019800</t>
  </si>
  <si>
    <t>chráněné pracoviště Česká Lípa</t>
  </si>
  <si>
    <t>926 01 - Dotační fond / odbor kancelář hejtmana</t>
  </si>
  <si>
    <t>uk.</t>
  </si>
  <si>
    <t>926 xx</t>
  </si>
  <si>
    <t>D O T A Č N Í  F O N D   K R A J E</t>
  </si>
  <si>
    <t>č. a.</t>
  </si>
  <si>
    <t xml:space="preserve">výdajový limit resortu v kapitole 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</si>
  <si>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</si>
  <si>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</si>
  <si>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</si>
  <si>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</si>
  <si>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</si>
  <si>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</si>
  <si>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</si>
  <si>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</si>
  <si>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</si>
  <si>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ORJ 02 - odbor regionálního rozvoje a evropských projektů</t>
  </si>
  <si>
    <t>Celkem</t>
  </si>
  <si>
    <t>limity resortu v kapitolách</t>
  </si>
  <si>
    <t>923</t>
  </si>
  <si>
    <t>spolufinancování EU - závazný limit výdajů</t>
  </si>
  <si>
    <t>914 02 - Působnosti / odbor regionálního rozvoje a evropských projektů</t>
  </si>
  <si>
    <t>914 02</t>
  </si>
  <si>
    <t>Plánování na úrovni LK</t>
  </si>
  <si>
    <t>1701000000</t>
  </si>
  <si>
    <t>koordinace koncepcí</t>
  </si>
  <si>
    <t>1705000000</t>
  </si>
  <si>
    <t>Program rozvoje LK 2014-2020</t>
  </si>
  <si>
    <t>1792100000</t>
  </si>
  <si>
    <t>Strategie inteligentní specializace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</si>
  <si>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</si>
  <si>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</si>
  <si>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</si>
  <si>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</si>
  <si>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</si>
  <si>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</si>
  <si>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</si>
  <si>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</si>
  <si>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</si>
  <si>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</si>
  <si>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1733000000</t>
  </si>
  <si>
    <t>Strategie udržitelného rozvoje kraje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</si>
  <si>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</si>
  <si>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</si>
  <si>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</si>
  <si>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</si>
  <si>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</si>
  <si>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</si>
  <si>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</si>
  <si>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</si>
  <si>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stavba roku</t>
  </si>
  <si>
    <t>Koordinace globálních grantů</t>
  </si>
  <si>
    <t>1780050000</t>
  </si>
  <si>
    <t xml:space="preserve">koordinace Kotlíkových dotací </t>
  </si>
  <si>
    <t>1780020000</t>
  </si>
  <si>
    <t>Vesnice roku</t>
  </si>
  <si>
    <t>Regionální surovinová politika</t>
  </si>
  <si>
    <t>1790000000</t>
  </si>
  <si>
    <t xml:space="preserve">plnění opatření ze "surovin.politiky LK"      </t>
  </si>
  <si>
    <t>1793000000</t>
  </si>
  <si>
    <t>SEA k Reg. Surovinové politice</t>
  </si>
  <si>
    <t>Agentura regionálníhorozvoje</t>
  </si>
  <si>
    <t>1792020000</t>
  </si>
  <si>
    <t>správa databáze brownfields</t>
  </si>
  <si>
    <t>Inovační centrum - podnikatelský inkubátor</t>
  </si>
  <si>
    <t>1744000000</t>
  </si>
  <si>
    <t>Strategie rozvoje Libereckého kraje 21+</t>
  </si>
  <si>
    <t>1792180000</t>
  </si>
  <si>
    <t>SEA ke strategii rozvoje Libereckého kraje 21+</t>
  </si>
  <si>
    <t>Podpora zadržování vody v krajině</t>
  </si>
  <si>
    <t>Chytrý region</t>
  </si>
  <si>
    <t>1792160000</t>
  </si>
  <si>
    <t>Další akce</t>
  </si>
  <si>
    <t>1792140000</t>
  </si>
  <si>
    <t>spolupráce s neziskovým sektorem</t>
  </si>
  <si>
    <t>2800170000</t>
  </si>
  <si>
    <t>Má vlast cestami proměn</t>
  </si>
  <si>
    <t>2800240000</t>
  </si>
  <si>
    <t>Žena regionu</t>
  </si>
  <si>
    <t>1792190000</t>
  </si>
  <si>
    <t>Liberecký kraj sobě</t>
  </si>
  <si>
    <t>nová akce</t>
  </si>
  <si>
    <t>2650010000</t>
  </si>
  <si>
    <r>
      <t xml:space="preserve">Smartakcelerátor LK </t>
    </r>
    <r>
      <rPr>
        <sz val="8"/>
        <color indexed="12"/>
        <rFont val="Arial"/>
        <family val="2"/>
        <charset val="238"/>
      </rPr>
      <t>- udržitelnost projektu spolufinancovaného EU</t>
    </r>
  </si>
  <si>
    <t>917 02 - Transfery / odbor regionálního rozvoje a evropských projektů</t>
  </si>
  <si>
    <t>917 02</t>
  </si>
  <si>
    <t>Podnikatelský inkubátor LK</t>
  </si>
  <si>
    <t>bude potřeba max. 17 398 714,40 Kč</t>
  </si>
  <si>
    <t>ESUS-NOVUM</t>
  </si>
  <si>
    <t>Podpora neziskového sektoru v LK</t>
  </si>
  <si>
    <t>Podpora ojedinělých projektů zaměřených na řešení naléhavých potřeb v oblasti rozvoje kraje</t>
  </si>
  <si>
    <t>MAS LAG Podralsko</t>
  </si>
  <si>
    <t>MAS Brána do Českého ráje</t>
  </si>
  <si>
    <t>MAS 'Přijďte pobejt!'</t>
  </si>
  <si>
    <t>MAS Achát</t>
  </si>
  <si>
    <t>MAS Český sever</t>
  </si>
  <si>
    <t>MAS Frýdlantsko</t>
  </si>
  <si>
    <t>MAS Podještědí</t>
  </si>
  <si>
    <t>O.P.S.pro Český ráj</t>
  </si>
  <si>
    <t>MAS Rozvoj Tanvaldska</t>
  </si>
  <si>
    <t>Vesnice roku-kronika</t>
  </si>
  <si>
    <t>Vesnice roku-knihovna</t>
  </si>
  <si>
    <t>Implementace ISRR Krkonoše</t>
  </si>
  <si>
    <t>Rok republiky</t>
  </si>
  <si>
    <t>partneství pro zdravé a chytré plánování</t>
  </si>
  <si>
    <t>Ocenění vítěze Soutěže Karla Hubáčka - Stavba roku LK</t>
  </si>
  <si>
    <t>923 02 - Spolufinancování EU / odbor regionálního rozvoje a evropských projektů</t>
  </si>
  <si>
    <t>923 02</t>
  </si>
  <si>
    <t>S P O L U F I N A N C O V Á N Í   E U</t>
  </si>
  <si>
    <t>00251000000</t>
  </si>
  <si>
    <r>
      <t xml:space="preserve">Technická pomoc GG - udržitelnost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</si>
  <si>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02630060000</t>
  </si>
  <si>
    <t>OPŽP Kotlíkové dotace III - NZÚ - mzdy neuznatelný výdaj - financování LK</t>
  </si>
  <si>
    <t>při fin. vypořádání kap. 923 v 03/2021 převést nevyčerpaný UR 2020 cca 0,5 mil. Kč</t>
  </si>
  <si>
    <t>02640000000</t>
  </si>
  <si>
    <r>
      <t xml:space="preserve">ROP - transfery RRR SV-nezpůsobilé výdaje-neiv.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</si>
  <si>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02640010000</t>
  </si>
  <si>
    <r>
      <t xml:space="preserve">TP ČR-SASKO 2014 -2020 - </t>
    </r>
    <r>
      <rPr>
        <b/>
        <sz val="8"/>
        <color rgb="FF0000FF"/>
        <rFont val="Arial"/>
        <family val="2"/>
        <charset val="238"/>
      </rPr>
      <t>s</t>
    </r>
    <r>
      <rPr>
        <sz val="8"/>
        <color rgb="FF0000FF"/>
        <rFont val="Arial"/>
        <family val="2"/>
        <charset val="238"/>
      </rPr>
      <t>polufinancování</t>
    </r>
    <r>
      <rPr>
        <sz val="8"/>
        <color rgb="FF00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LK</t>
    </r>
  </si>
  <si>
    <r>
      <t xml:space="preserve">TP ČR-SASKO 2014-2020  - </t>
    </r>
    <r>
      <rPr>
        <sz val="8"/>
        <color indexed="10"/>
        <rFont val="Arial"/>
        <family val="2"/>
        <charset val="238"/>
      </rPr>
      <t xml:space="preserve">předfinancování LK </t>
    </r>
  </si>
  <si>
    <t>02640020000</t>
  </si>
  <si>
    <r>
      <t xml:space="preserve">TP ČR-POLSKO 2014 -2020 - </t>
    </r>
    <r>
      <rPr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</si>
  <si>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- předfinancování LK </t>
    </r>
  </si>
  <si>
    <t>02650010000</t>
  </si>
  <si>
    <r>
      <t xml:space="preserve">Smart akcelerátor LK - </t>
    </r>
    <r>
      <rPr>
        <sz val="8"/>
        <color indexed="12"/>
        <rFont val="Arial"/>
        <family val="2"/>
        <charset val="238"/>
      </rPr>
      <t>spolufinancování LK</t>
    </r>
  </si>
  <si>
    <r>
      <t>Smart akcelerátor LK -</t>
    </r>
    <r>
      <rPr>
        <sz val="8"/>
        <color indexed="10"/>
        <rFont val="Arial"/>
        <family val="2"/>
        <charset val="238"/>
      </rPr>
      <t xml:space="preserve"> předfinancování LK</t>
    </r>
  </si>
  <si>
    <t>02650060000</t>
  </si>
  <si>
    <r>
      <t xml:space="preserve">Smart akcelerátor LK 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</si>
  <si>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návrh navýšen o 200 tis. Kč, při fin. vypořádání kap. 923 v 03/2021 navýšit o 8 mil. Kč, celkem potřeba na 2021 10 198 tis. Kč</t>
  </si>
  <si>
    <r>
      <t>Smart akcelerátor LK 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</si>
  <si>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02650090000</t>
  </si>
  <si>
    <t>ARR - účelová dotace SALK II</t>
  </si>
  <si>
    <t>převedeno ze SALK II (ORG 2650060000) č. OLP/2467/2019</t>
  </si>
  <si>
    <t>06620130000</t>
  </si>
  <si>
    <r>
      <t xml:space="preserve">INTERREG V-A ČR-POLSKO - Kolem kolem Jizerek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</si>
  <si>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INTERREG V-A ČR-POLSKO - Kolem kolem Jizerek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</si>
  <si>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08620040000</t>
  </si>
  <si>
    <r>
      <t xml:space="preserve">OPŽP-Studie odtokových poměrů vč. opatření Lužic. Nisa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</si>
  <si>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OPŽP-Studie odtokových poměrů vč. opatření Lužic. Nisa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</si>
  <si>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08620060000</t>
  </si>
  <si>
    <r>
      <t>OPŽP-Ošetření lipové aleje v Malé Skále -</t>
    </r>
    <r>
      <rPr>
        <sz val="8"/>
        <color indexed="12"/>
        <rFont val="Arial"/>
        <family val="2"/>
        <charset val="238"/>
      </rPr>
      <t>spolufinancování LK</t>
    </r>
  </si>
  <si>
    <t>projekt ukončen</t>
  </si>
  <si>
    <r>
      <t>OPŽP-Ošetření lipové aleje v Malé Skále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</si>
  <si>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08620070000</t>
  </si>
  <si>
    <r>
      <t xml:space="preserve">OPŽP-Ošetření aleje Albrechtice-Vítkov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</si>
  <si>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OPŽP-Ošetření aleje Albrechtice-Vítkov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</si>
  <si>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08620080000</t>
  </si>
  <si>
    <r>
      <t xml:space="preserve">OPŽP-Ošetření aleje Kamenický Šenov-Slunečná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</si>
  <si>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OPŽP-Ošetření aleje Kamenický Šenov-Slunečná -</t>
    </r>
    <r>
      <rPr>
        <sz val="8"/>
        <color indexed="10"/>
        <rFont val="Arial"/>
        <family val="2"/>
        <charset val="238"/>
      </rPr>
      <t xml:space="preserve"> předfinancování LK</t>
    </r>
  </si>
  <si>
    <t>08620090000</t>
  </si>
  <si>
    <r>
      <t xml:space="preserve">OPŽP-Podpora populace kuňky ohnivé - Cihelenské rybníky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</si>
  <si>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OPŽP-Podpora populace kuňky ohnivé -Cihelenské rybníky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</si>
  <si>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08620100000</t>
  </si>
  <si>
    <r>
      <t>OPŽP Valteřická alej, Zámecká alej, Stvolínky -</t>
    </r>
    <r>
      <rPr>
        <sz val="8"/>
        <color indexed="12"/>
        <rFont val="Arial"/>
        <family val="2"/>
        <charset val="238"/>
      </rPr>
      <t>spolufinancování LK</t>
    </r>
  </si>
  <si>
    <t>realizace hotová, návrh navýšen o 33 tis. Kč, úhrada následné péče v 01/2021</t>
  </si>
  <si>
    <r>
      <t xml:space="preserve">OPŽP Valteřická alej, Zámecká alej, Stvolínky - </t>
    </r>
    <r>
      <rPr>
        <sz val="8"/>
        <color indexed="10"/>
        <rFont val="Arial"/>
        <family val="2"/>
        <charset val="238"/>
      </rPr>
      <t>předfinancování LK</t>
    </r>
  </si>
  <si>
    <t>08620110000</t>
  </si>
  <si>
    <r>
      <t xml:space="preserve">OPŽP Alej Karolíny Světlé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</si>
  <si>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OPŽP Alej Karolíny Světlé - </t>
    </r>
    <r>
      <rPr>
        <sz val="8"/>
        <color indexed="10"/>
        <rFont val="Arial"/>
        <family val="2"/>
        <charset val="238"/>
      </rPr>
      <t>předfinancování LK</t>
    </r>
  </si>
  <si>
    <t>02650070000</t>
  </si>
  <si>
    <r>
      <t xml:space="preserve">OPTP - RSK III. - </t>
    </r>
    <r>
      <rPr>
        <sz val="8"/>
        <color indexed="12"/>
        <rFont val="Arial"/>
        <family val="2"/>
        <charset val="238"/>
      </rPr>
      <t>spolufinancování LK</t>
    </r>
  </si>
  <si>
    <t>návrh navýšen o 644,33 tis. Kč, při fin. vypořádání kap. 923 v 03/2021 navýšit o 1 073,87 tis. Kč, celkem potřeba na 2021 1 718,20 tis. Kč</t>
  </si>
  <si>
    <r>
      <t>OPTP - RSK III.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</si>
  <si>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04620251448</t>
  </si>
  <si>
    <r>
      <t xml:space="preserve">OPŽP - zeleň SŠHL Hejnice - </t>
    </r>
    <r>
      <rPr>
        <sz val="8"/>
        <color rgb="FF0000FF"/>
        <rFont val="Arial"/>
        <family val="2"/>
        <charset val="238"/>
      </rPr>
      <t>spolufinancování LK</t>
    </r>
  </si>
  <si>
    <t>realizace hotová, při fin. vypořádání kap. 923 v 03/2021 navýšit o 36 tis. Kč, do 2023 následná péče</t>
  </si>
  <si>
    <r>
      <t xml:space="preserve">OPŽP - zeleň SŠHL Hejnice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</si>
  <si>
    <t>05620141516</t>
  </si>
  <si>
    <r>
      <t xml:space="preserve">OPŽP - zeleň DDŮ Jindřichovice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</si>
  <si>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realizace pokračuje, návrh navýšen o 451 tis. Kč, úhrada  kácení v 01/2021, při fin. vypořádání kap. 923 v 03/2021 převést nevyčerpaný UR 2020 cca 2,4 mil. Kč</t>
  </si>
  <si>
    <r>
      <t xml:space="preserve">OPŽP - zeleň DDŮ Jindřichovice  - </t>
    </r>
    <r>
      <rPr>
        <sz val="8"/>
        <color rgb="FFFF0000"/>
        <rFont val="Arial"/>
        <family val="2"/>
        <charset val="238"/>
      </rPr>
      <t>předfinancování LK</t>
    </r>
  </si>
  <si>
    <t>05620151509</t>
  </si>
  <si>
    <r>
      <t xml:space="preserve">OPŽP - zeleň DDŮ Sloup - </t>
    </r>
    <r>
      <rPr>
        <sz val="8"/>
        <color rgb="FF0000FF"/>
        <rFont val="Arial"/>
        <family val="2"/>
        <charset val="238"/>
      </rPr>
      <t>spolufinancování LK</t>
    </r>
  </si>
  <si>
    <t>realizace pokračuje, při fin. vypořádání kap. 923 v 03/2021 převést nevyčerpaný UR 2020 cca 1,5 mil. Kč</t>
  </si>
  <si>
    <r>
      <t xml:space="preserve">OPŽP - zeleň DDŮ Sloup  - </t>
    </r>
    <r>
      <rPr>
        <sz val="8"/>
        <color rgb="FFFF0000"/>
        <rFont val="Arial"/>
        <family val="2"/>
        <charset val="238"/>
      </rPr>
      <t>předfinancování LK</t>
    </r>
  </si>
  <si>
    <t>05620161517</t>
  </si>
  <si>
    <r>
      <t xml:space="preserve">OPŽP - zeleň DDŮ Františkov LBC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</si>
  <si>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realizace pokračuje do 05/2021, při fin. vypořádání kap. 923 v 03/2021 převést nevyčerpaný UR 2020 cca 1,5 mil. Kč</t>
  </si>
  <si>
    <r>
      <rPr>
        <sz val="8"/>
        <rFont val="Arial"/>
        <family val="2"/>
        <charset val="238"/>
      </rPr>
      <t>OPŽP - zeleň DDŮ Františkov LBC -</t>
    </r>
    <r>
      <rPr>
        <sz val="8"/>
        <color rgb="FFFF0000"/>
        <rFont val="Arial"/>
        <family val="2"/>
        <charset val="238"/>
      </rPr>
      <t xml:space="preserve"> předfinancování LK</t>
    </r>
  </si>
  <si>
    <t>08620120000</t>
  </si>
  <si>
    <r>
      <t xml:space="preserve">OPŽP-Podpora kuňky Stružnické ryb.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</si>
  <si>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realizace pokračuje, při fin. vypořádání kap. 923 v 03/2021 převést nevyčerpaný UR 2020 cca 1,7 mil. Kč</t>
  </si>
  <si>
    <r>
      <rPr>
        <sz val="8"/>
        <rFont val="Arial"/>
        <family val="2"/>
        <charset val="238"/>
      </rPr>
      <t>OPŽP-Podpora kuňky Stružnické ryb. -</t>
    </r>
    <r>
      <rPr>
        <sz val="8"/>
        <color rgb="FFFF0000"/>
        <rFont val="Arial"/>
        <family val="2"/>
        <charset val="238"/>
      </rPr>
      <t xml:space="preserve"> předfinancování</t>
    </r>
    <r>
      <rPr>
        <sz val="8"/>
        <rFont val="Arial"/>
        <family val="2"/>
        <charset val="238"/>
      </rPr>
      <t xml:space="preserve"> </t>
    </r>
  </si>
  <si>
    <t>08620130000</t>
  </si>
  <si>
    <r>
      <t xml:space="preserve">OPŽP-Podpora kuňky Dolní Ploučnice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</si>
  <si>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realizace pokračuje, při fin. vypořádání kap. 923 v 03/2021 převést nevyčerpaný UR 2020 cca 2,1 mil. Kč</t>
  </si>
  <si>
    <r>
      <t xml:space="preserve">OPŽP-Podpora kuňky Dolní Ploučnice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</si>
  <si>
    <t>08620140000</t>
  </si>
  <si>
    <r>
      <t xml:space="preserve">OPŽP-Biotop pro ropuchu Žízníkov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</si>
  <si>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realizace pokračuje, převést nevyčerpaný UR 2020 cca 1,2 mil. Kč v 1. RO 2021</t>
  </si>
  <si>
    <r>
      <rPr>
        <sz val="8"/>
        <rFont val="Arial"/>
        <family val="2"/>
        <charset val="238"/>
      </rPr>
      <t>OPŽP-Biotop pro ropuchu Žízníkov</t>
    </r>
    <r>
      <rPr>
        <sz val="8"/>
        <color rgb="FFFF0000"/>
        <rFont val="Arial"/>
        <family val="2"/>
        <charset val="238"/>
      </rPr>
      <t xml:space="preserve"> - předfinancování LK</t>
    </r>
  </si>
  <si>
    <t>02640030000</t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</si>
  <si>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color rgb="FFFF0000"/>
        <rFont val="Arial"/>
        <family val="2"/>
        <charset val="238"/>
      </rPr>
      <t xml:space="preserve"> </t>
    </r>
  </si>
  <si>
    <t>návrh ponížen o 600 tis. Kč, při fin. vypořádání kap. 923 v 03/2021 převést nevyčerpaný UR 2020 cca 600 tis. Kč a 100 tis. Kč navýšit</t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</si>
  <si>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předfinancování LK</t>
    </r>
  </si>
  <si>
    <t>12620010000</t>
  </si>
  <si>
    <r>
      <t xml:space="preserve">Digitální technická mapa- </t>
    </r>
    <r>
      <rPr>
        <sz val="8"/>
        <color rgb="FF0000FF"/>
        <rFont val="Arial"/>
        <family val="2"/>
        <charset val="238"/>
      </rPr>
      <t>spolufinancování LK</t>
    </r>
  </si>
  <si>
    <t>převést nevyčerpaný UR 2020 2 mil. Kč v 1. RO 2021 na úhradu studie proveditelnosti, při fin. vypořádání kap. 923 v 03/2021 navýšit o cca 30 mil. Kč</t>
  </si>
  <si>
    <t>926 02 - Dotační fond / odbor regionálního rozvoje a evropských projektů</t>
  </si>
  <si>
    <t>926 02</t>
  </si>
  <si>
    <t>Programy resortu regionálního rozvoje a evropských projektů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</si>
  <si>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</si>
  <si>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</si>
  <si>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</si>
  <si>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</si>
  <si>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</si>
  <si>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</si>
  <si>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</si>
  <si>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</si>
  <si>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</si>
  <si>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</si>
  <si>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>ROZPOČET LIBERECKÉHO KRAJE 2021</t>
  </si>
  <si>
    <t xml:space="preserve">ORJ 03 - ekonomický odbor </t>
  </si>
  <si>
    <t xml:space="preserve">pokladní správa - závazný limit výdajů </t>
  </si>
  <si>
    <t>924</t>
  </si>
  <si>
    <t>úvěry - závazný limit výdajů</t>
  </si>
  <si>
    <t>914 03 - Působnosti / ekonomický odbor</t>
  </si>
  <si>
    <t>914 03</t>
  </si>
  <si>
    <t>Finanční operace a platby daní krajem</t>
  </si>
  <si>
    <t>030100</t>
  </si>
  <si>
    <t>kontrola, porady a přezkum hospodaření kraje</t>
  </si>
  <si>
    <t>030101</t>
  </si>
  <si>
    <t xml:space="preserve">Moody´s Europe - rating kraje </t>
  </si>
  <si>
    <t>030102</t>
  </si>
  <si>
    <t>účetní, daňové a ekonomické poradenství</t>
  </si>
  <si>
    <t>030200</t>
  </si>
  <si>
    <t>platby daní a finanční operace</t>
  </si>
  <si>
    <t>030300</t>
  </si>
  <si>
    <t>krajské porady,semináře a školení</t>
  </si>
  <si>
    <t>030600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</si>
  <si>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</si>
  <si>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</si>
  <si>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</si>
  <si>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</si>
  <si>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</si>
  <si>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</si>
  <si>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rozpočtová finanční rezerva kraje na rok 2012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</si>
  <si>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</si>
  <si>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</si>
  <si>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</si>
  <si>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</si>
  <si>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</si>
  <si>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</si>
  <si>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</si>
  <si>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</si>
  <si>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</si>
  <si>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924 - Úvěry / resortní výdajové limity</t>
  </si>
  <si>
    <t>Ú V Ě R Y</t>
  </si>
  <si>
    <t>resort ekonomický</t>
  </si>
  <si>
    <t>k tomu Splátka úvěrů na revitalizaci pozemních komukací a mostního úvěru prostřednictvím třídy 8xxx - financování</t>
  </si>
  <si>
    <t>k tomu třída 8xxx - financování - splátky jistin úvěrů Revitalizace pozemních komunikací a Komplexní revitalizace mostů</t>
  </si>
  <si>
    <t>v tom Splátka jistiny Revitalizace pozemních komunikací</t>
  </si>
  <si>
    <t>v tom Splátka jistiny Komplexní revitalizace mostů na silnicích II. a III. třídy na území LK</t>
  </si>
  <si>
    <t>celkové předpokládané náklady na profinancování úvěrových smluv činí v úhrnu 82 235 tis.Kč</t>
  </si>
  <si>
    <t xml:space="preserve">924 03 - Úvěry / ekonomický odbor </t>
  </si>
  <si>
    <t>924 03</t>
  </si>
  <si>
    <t>0305000000</t>
  </si>
  <si>
    <t>Splátky úvěru na revitalizaci pozemních komunikací</t>
  </si>
  <si>
    <t>splátky úroků a poplatků</t>
  </si>
  <si>
    <t>0305030000</t>
  </si>
  <si>
    <t xml:space="preserve">Splátky úvěru na rekonstrukce mostů na silnicích </t>
  </si>
  <si>
    <t>Splátky úvěrů na revitalizaci pozemních komunikací a revitalizaci mostů prostřednictvím třídy 8xxx - financování</t>
  </si>
  <si>
    <t>Financování</t>
  </si>
  <si>
    <t>Splátka úvěru na revitalizaci pozemních komunikací</t>
  </si>
  <si>
    <t>třída 8xxx</t>
  </si>
  <si>
    <t xml:space="preserve">splátky jistiny </t>
  </si>
  <si>
    <t>Splátka úvěru na Komplexní revitalizace mostů na silnicích II. a III. třídy na území LK</t>
  </si>
  <si>
    <t>ORJ 04 - odbor školství, mládeže, tělovýchovy a sportu</t>
  </si>
  <si>
    <t>912</t>
  </si>
  <si>
    <t xml:space="preserve">účelové příspěvky - limit výdajů </t>
  </si>
  <si>
    <t>913</t>
  </si>
  <si>
    <t xml:space="preserve">příspěvkové organizace - limit výdajů </t>
  </si>
  <si>
    <t>912 04 - Účelové příspěvky PO / odbor školství, mládeže, tělovýchovy a sportu</t>
  </si>
  <si>
    <t>912 04</t>
  </si>
  <si>
    <t>Ú Č E L O V É   P Ř Í S P Ě V K Y   PO</t>
  </si>
  <si>
    <t>jmenovité inv. a neinv. akce resortu</t>
  </si>
  <si>
    <t>04500010000</t>
  </si>
  <si>
    <t>Stipendijní program pro žáky odborných škol</t>
  </si>
  <si>
    <t>04500020000</t>
  </si>
  <si>
    <t>Diagnostické nástroje pro školská poradenská zařízení</t>
  </si>
  <si>
    <t>04500050000</t>
  </si>
  <si>
    <t>Podpora aktivit příspěvkových organizací</t>
  </si>
  <si>
    <t>04502100000</t>
  </si>
  <si>
    <t>Sympozium uměleckoprůmyslových škol 2020</t>
  </si>
  <si>
    <t>913 04 - Příspěvkové organizace / odbor školství, mládeže, tělovýchovy a sportu</t>
  </si>
  <si>
    <t>913 04</t>
  </si>
  <si>
    <t>P Ř Í S P Ě V K O V É   O R G A N I Z A C E</t>
  </si>
  <si>
    <t>příspěvek na provoz</t>
  </si>
  <si>
    <t>příspěvek na odpisy</t>
  </si>
  <si>
    <t>č.org.</t>
  </si>
  <si>
    <t>1411</t>
  </si>
  <si>
    <t>Gymnázium a Střední odborná škola pedagogická, Liberec, Jeronýmova 425/27, příspěvková organizace</t>
  </si>
  <si>
    <t>1405</t>
  </si>
  <si>
    <t>Gymnázium F.X.Šaldy, Liberec 11, Partyzánská 530, příspěvková organizace</t>
  </si>
  <si>
    <t>Gymnázium, Frýdlant, Mládeže 884, příspěvková organizace</t>
  </si>
  <si>
    <t>1420</t>
  </si>
  <si>
    <t>Střední průmyslová škola stavební, Liberec 1, Sokolovské náměstí 14, příspěvková organizace</t>
  </si>
  <si>
    <t xml:space="preserve">Střední průmyslová škola strojní a elektrotechnická  a Vyšší odborná škola, Liberec 1, Masarykova 3, příspěvková organizace </t>
  </si>
  <si>
    <t>1422</t>
  </si>
  <si>
    <t>Střední průmyslová škola textilní, Liberec, Tyršova 1, příspěvková organizace</t>
  </si>
  <si>
    <t>1414</t>
  </si>
  <si>
    <t>Obchodní akademie a Jazyková škola s právem státní jazykové zkoušky, Liberec, Šamánkova 500/8, příspěvková organizace</t>
  </si>
  <si>
    <t>1429</t>
  </si>
  <si>
    <t>Střední zdravotnická škola a Vyšší odborná škola zdravotnická, Liberec, Kostelní 9, příspěvková organizace</t>
  </si>
  <si>
    <t>1448</t>
  </si>
  <si>
    <t>Střední škola hospodářská a lesnická, Frýdlant, Bělíkova 1387, příspěvková organizace</t>
  </si>
  <si>
    <t>1433</t>
  </si>
  <si>
    <t>Střední škola strojní, stavební a dopravní, Liberec II, Truhlářská 360/3, příspěvková organizace</t>
  </si>
  <si>
    <t>1442</t>
  </si>
  <si>
    <t>Střední škola gastronomie a služeb, Liberec, Dvorská 447/29, příspěvková organizace</t>
  </si>
  <si>
    <t>1432</t>
  </si>
  <si>
    <t>Střední škola a Mateřská škola, Na Bojišti 15, Liberec , příspěvková organizace</t>
  </si>
  <si>
    <t>1450</t>
  </si>
  <si>
    <t>Střední odborná škola, Liberec, Jablonecká 999, příspěvková organizace</t>
  </si>
  <si>
    <t>1455</t>
  </si>
  <si>
    <t>Základní škola a mateřská škola logopedická, Liberec, E.Krásnohorské 921, příspěvková organizace</t>
  </si>
  <si>
    <t>1456</t>
  </si>
  <si>
    <t>Základní škola a Mateřská škola pro tělesně postižené, Liberec, Lužická 920/7, příspěvková organizace</t>
  </si>
  <si>
    <t>1475</t>
  </si>
  <si>
    <t>Dětský domov, Frýdlant, Větrov 3005, příspěvková organizace</t>
  </si>
  <si>
    <t>1493</t>
  </si>
  <si>
    <t>Pedagogicko-psychologická poradna, Liberec 2, Truhlářská 3, příspěvková organizace</t>
  </si>
  <si>
    <t>1460</t>
  </si>
  <si>
    <t>Základní škola a Mateřská škola při nemocnici, Liberec, Husova 357/10, příspěvková organizace</t>
  </si>
  <si>
    <t>1471</t>
  </si>
  <si>
    <t>Dětský domov, Jablonné v Podještědí, Zámecká 1, příspěvková organizace</t>
  </si>
  <si>
    <t>1404</t>
  </si>
  <si>
    <t>Gymnázium,Tanvald, Školní 305, příspěvková organizace</t>
  </si>
  <si>
    <t>1403</t>
  </si>
  <si>
    <t>Gymnázium, Jablonec nad Nisou, U Balvanu 16, příspěvková organizace</t>
  </si>
  <si>
    <t>1409</t>
  </si>
  <si>
    <t>Gymnázium Dr. Antona Randy, Jablonec nad Nisou, příspěvková organizace</t>
  </si>
  <si>
    <t>1427</t>
  </si>
  <si>
    <t>Střední uměleckoprůmyslová škola sklářská, Železný Brod, Smetanovo zátiší 470, příspěvková organizace</t>
  </si>
  <si>
    <t>1426</t>
  </si>
  <si>
    <t>Střední uměleckoprůmyslová škola a Vyšší odborná škola, Jablonec nad Nisou, Horní náměstí 1, příspěvková organizace</t>
  </si>
  <si>
    <t>1413</t>
  </si>
  <si>
    <t>Vyšší odborná škola mezinárodního obchodu a Obchodní akademie, Jablonec nad Nisou, Horní náměstí 15, příspěvková organizace</t>
  </si>
  <si>
    <t>1438</t>
  </si>
  <si>
    <t>Střední průmyslová škola technická, Jablonec nad Nisou, Belgická 4852, příspěvková organizace</t>
  </si>
  <si>
    <t>1440</t>
  </si>
  <si>
    <t>Střední škola řemesel a služeb, Jablonec nad Nisou, Smetanova 66, příspěvková organizace</t>
  </si>
  <si>
    <t>1474</t>
  </si>
  <si>
    <t>Dětský domov, Jablonec nad Nisou, Pasecká 20, příspěvková organizace</t>
  </si>
  <si>
    <t>1457</t>
  </si>
  <si>
    <t>Základní škola, Jablonec nad Nisou, Liberecká 1734/31, příspěvková organizace</t>
  </si>
  <si>
    <t>1462</t>
  </si>
  <si>
    <t>Základní škola a Mateřská škola, Jablonec nad Nisou, Kamenná 404/4, příspěvková organizace</t>
  </si>
  <si>
    <t>1463</t>
  </si>
  <si>
    <t>Základní škola, Tanvald, Údolí Kamenice 238, příspěvková organizace</t>
  </si>
  <si>
    <t>1492</t>
  </si>
  <si>
    <t>Pedagogicko-psychologická poradna, Jablonec n. N., Smetanova 66, příspěvková organizace</t>
  </si>
  <si>
    <t>1401</t>
  </si>
  <si>
    <t>Gymnázium, Česká Lípa, Žitavská 2969, příspěvková organizace</t>
  </si>
  <si>
    <t>1402</t>
  </si>
  <si>
    <t>Gymnázium, Mimoň, Letná 263, příspěvková organizace</t>
  </si>
  <si>
    <t>1412</t>
  </si>
  <si>
    <t>Obchodní akademie, Česká Lípa, náměstí Osvobození 422, příspěvková organizace</t>
  </si>
  <si>
    <t>1418</t>
  </si>
  <si>
    <t>Střední průmyslová škola, Česká Lípa, Havlíčkova 426, příspěvková organizace</t>
  </si>
  <si>
    <t>1437</t>
  </si>
  <si>
    <t>Střední zdravotnická škola a Střední odborná škola, Česká Lípa, 28. října 2707, příspěvková organizace</t>
  </si>
  <si>
    <t>1424</t>
  </si>
  <si>
    <t>Vyšší odbnorná škola sklářská a Střední škola, Nový Bor, Wolkerova 316, příspěvková organizace</t>
  </si>
  <si>
    <t>1425</t>
  </si>
  <si>
    <t>Střední uměleckoprůmyslová škola sklářská, Kamenický Šenov, Havlíčkova 57, příspěvková organizace</t>
  </si>
  <si>
    <t>1459</t>
  </si>
  <si>
    <t>Základní škola a Mateřská škola při dětské léčebně, Cvikov, Ústavní 531, příspěvková organizace</t>
  </si>
  <si>
    <t>1472</t>
  </si>
  <si>
    <t>Dětský domov, Základní škola a Mateřská škola, Krompach 47, příspěvková organizace</t>
  </si>
  <si>
    <t>1470</t>
  </si>
  <si>
    <t>Dětský domov, Česká Lípa, Mariánská 570, příspěvková organizace</t>
  </si>
  <si>
    <t>1473</t>
  </si>
  <si>
    <t>Dětský domov, Dubá-Deštná 6, příspěvková organizace</t>
  </si>
  <si>
    <t>1491</t>
  </si>
  <si>
    <t>Pedagogicko-psychologická poradna, Česká Lípa, Havlíčkova 443, příspěvková organizace</t>
  </si>
  <si>
    <t>1410</t>
  </si>
  <si>
    <t>Gymnázium, Střední odborná škola a Střední zdravotnická škola, Jilemnice, Tkalcovská 460, příspěvková organizace</t>
  </si>
  <si>
    <t>1407</t>
  </si>
  <si>
    <t>Gymnázium Ivana Olbrachta, Semily, Nad Špejcharem 574, příspěvková organizace</t>
  </si>
  <si>
    <t>1408</t>
  </si>
  <si>
    <t>Gymnázium, Turnov, Jana Palacha 804, příspěvková organizace</t>
  </si>
  <si>
    <t>1430</t>
  </si>
  <si>
    <t>Střední zdravotnická škola, Turnov, 28. října 1390, příspěvková organizace</t>
  </si>
  <si>
    <t>1434</t>
  </si>
  <si>
    <t>Střední škola, Semily, 28. října 607, příspěvková organizace</t>
  </si>
  <si>
    <t>1443</t>
  </si>
  <si>
    <t>Střední škola, Lomnice nad Popelkou, Antala Staška 213, příspěvková organizace</t>
  </si>
  <si>
    <t>1436</t>
  </si>
  <si>
    <t xml:space="preserve">Integrovaná střední škola, Vysoké nad Jizerou, Dr. Farského 300, příspěvková organizace </t>
  </si>
  <si>
    <t>1428</t>
  </si>
  <si>
    <t>Střední uměleckoprůmyslová škola a Vyšší odborná škola, Turnov, Skálova 373, příspěvková organizace</t>
  </si>
  <si>
    <t>1469</t>
  </si>
  <si>
    <t>Základní škola speciální, Semily, Nádražní 213, příspěvková organizace</t>
  </si>
  <si>
    <t>1468</t>
  </si>
  <si>
    <t>Základní škola a Mateřská škola, Jilemnice, Komenského 103, příspěvková organizace</t>
  </si>
  <si>
    <t>1476</t>
  </si>
  <si>
    <t>Dětský domov, Semily, Nad školami 480, příspěvková organizace</t>
  </si>
  <si>
    <t>1494</t>
  </si>
  <si>
    <t>Pedagogicko-psychologická poradna a speciálně pedagogické centrum, Semily, příspěvková organizace</t>
  </si>
  <si>
    <t>1452</t>
  </si>
  <si>
    <t>Obchodní akademie, Hotelová škola a Střední odborná škola, Turnov, Zborovská 519, příspěvková organizace</t>
  </si>
  <si>
    <t>Speciálně pedagogické centrum logopedické a surdopedické, Liberec, příspěvková organizace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</si>
  <si>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</si>
  <si>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</si>
  <si>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</si>
  <si>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</si>
  <si>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</si>
  <si>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Jmenování a odvolání ředitelů krajských škol</t>
  </si>
  <si>
    <t>0413000000</t>
  </si>
  <si>
    <t>Metodická pomoc školám</t>
  </si>
  <si>
    <t>0419000000</t>
  </si>
  <si>
    <t>Posudky</t>
  </si>
  <si>
    <t>0420000000</t>
  </si>
  <si>
    <t>Koncepční materiály</t>
  </si>
  <si>
    <t>0430000000</t>
  </si>
  <si>
    <t>Zpracování výroční zprávy</t>
  </si>
  <si>
    <t>Ostatní činnosti</t>
  </si>
  <si>
    <t>0449000000</t>
  </si>
  <si>
    <t>Primární prevence rizikového chování</t>
  </si>
  <si>
    <t>0459000000</t>
  </si>
  <si>
    <t>Podpora odborného vzdělávání</t>
  </si>
  <si>
    <t>0465000000</t>
  </si>
  <si>
    <t>Veletrh vzdělávání a pracovních činností</t>
  </si>
  <si>
    <t>0481010000</t>
  </si>
  <si>
    <t>Soutěže - podpora talentovaných dětí a mládeže</t>
  </si>
  <si>
    <t>0481020000</t>
  </si>
  <si>
    <t>Propagace školství a podpora reg. aktivit</t>
  </si>
  <si>
    <t>0482390000</t>
  </si>
  <si>
    <t>Nostrifikace</t>
  </si>
  <si>
    <t>0487070000</t>
  </si>
  <si>
    <t>Krizová intervence</t>
  </si>
  <si>
    <t>0487110000</t>
  </si>
  <si>
    <t>Burza středních škol v České Lípě 2020 - doprava žáků</t>
  </si>
  <si>
    <t>0487000000</t>
  </si>
  <si>
    <t>0440070000</t>
  </si>
  <si>
    <t>Informační a vzdělávací portál EDULK.cz - zajištění údržby</t>
  </si>
  <si>
    <t xml:space="preserve">Udržitelnost projektů spolufinancovaných EU </t>
  </si>
  <si>
    <t>0440080000</t>
  </si>
  <si>
    <t>Hodnocení kvality ve vzdělávání LK</t>
  </si>
  <si>
    <t>0450100000</t>
  </si>
  <si>
    <t>Poradenství v LK</t>
  </si>
  <si>
    <t>Informační a vzdělávací portál LK</t>
  </si>
  <si>
    <t>0450140000</t>
  </si>
  <si>
    <t>Podpora přírodovědného a technického vzdělávání v LK</t>
  </si>
  <si>
    <t>0440050000</t>
  </si>
  <si>
    <t xml:space="preserve">EHP/Norsko - Revitalizace hřišť - 2.etapa </t>
  </si>
  <si>
    <t xml:space="preserve">DU </t>
  </si>
  <si>
    <t>Sport v regionu</t>
  </si>
  <si>
    <t>0486990000</t>
  </si>
  <si>
    <t>Hry olympiád dětí a mládeže - účast</t>
  </si>
  <si>
    <t>0487120000</t>
  </si>
  <si>
    <t>Zpracování studie proveditelnosti revitalizace areálu pro klasické lyžování v Harrachově</t>
  </si>
  <si>
    <t>917 04 - Transfery / odbor školství, mládeže, tělovýchovy a sportu</t>
  </si>
  <si>
    <t>917 04</t>
  </si>
  <si>
    <t>Ostatní činnosti ve školství</t>
  </si>
  <si>
    <t>04700010000</t>
  </si>
  <si>
    <t>Veletrh vzdělávání a pracovních příležitostí</t>
  </si>
  <si>
    <t>04700020000</t>
  </si>
  <si>
    <t>04800796045</t>
  </si>
  <si>
    <t>Technická univerzita v Liberci, Studentská 1402/2, Liberec 1 - Cena hejtmana Libereckého kraje pro studenty TUL</t>
  </si>
  <si>
    <t>04800813007</t>
  </si>
  <si>
    <t>Město Železný Brod, nám. 3. května 1, 468 22 Železný Brod - Skleněné městečko</t>
  </si>
  <si>
    <t>04800880000</t>
  </si>
  <si>
    <t>Systémová podpora vzdělávání žáků ve speciálních ZŠ</t>
  </si>
  <si>
    <t>04801926045</t>
  </si>
  <si>
    <t xml:space="preserve">Technická univerzita v Liberci, Studentská 1402/2, Liberec 1 - Dětská univerzita </t>
  </si>
  <si>
    <t>04803070000</t>
  </si>
  <si>
    <t>IQLANDIA, o.p.s., Liberec - podpora vzdělávání mládeže</t>
  </si>
  <si>
    <t>04804650000</t>
  </si>
  <si>
    <t>Festival vědy a techniky pro děti a mládež</t>
  </si>
  <si>
    <t>04804802330</t>
  </si>
  <si>
    <t>DDM Větrník, Liberec, p.o. - Realizace okresních kol soutěží v okrese Liberec a krajských kol soutěží pro žáky LK</t>
  </si>
  <si>
    <t>04804814476</t>
  </si>
  <si>
    <t>DDM Libertin, Česká Lípa, p.o. - Realizace okresních kol soutěží v okrese Česká Lípa</t>
  </si>
  <si>
    <t>04804823454</t>
  </si>
  <si>
    <t>DDM Vikýř, Jablonec n/N, p.o. - Realizace okresních kol soutěží v okrese Jablonec n/N</t>
  </si>
  <si>
    <t>04804835443</t>
  </si>
  <si>
    <t>ZŠ Dr.F.L.Riegra, Semily, p.o. - Realizace okresních kol soutěží v okrese Semily</t>
  </si>
  <si>
    <t>04811805447</t>
  </si>
  <si>
    <t>SVČ dětí a mládeže, Semily, p.o. - Realizace okresních kol soutěží v okrese Semily</t>
  </si>
  <si>
    <t>04804890000</t>
  </si>
  <si>
    <t>Program k naplňování Koncepce podpory mládeže na krajské úrovni</t>
  </si>
  <si>
    <t>04805003455</t>
  </si>
  <si>
    <t>Akademie umění a kultury pro seniory</t>
  </si>
  <si>
    <t>04811740000</t>
  </si>
  <si>
    <t>Vzdělávací aktivity pro seniory</t>
  </si>
  <si>
    <t>04805010000</t>
  </si>
  <si>
    <t>Sdružení pro rozvoj Libereckého kraje - Pakt zaměstnanosti</t>
  </si>
  <si>
    <t>04806180000</t>
  </si>
  <si>
    <t xml:space="preserve">Zajištění provozu ambulantních střediskek výchovné péče </t>
  </si>
  <si>
    <t>04806190000</t>
  </si>
  <si>
    <t>Pěvecké sbory Libereckého kraje</t>
  </si>
  <si>
    <t>04807220000</t>
  </si>
  <si>
    <t>Podpora ojedinělých projektů zaměřených na řešení naléhavých potřeb v oblasti vzdělávání a školství v průběhu roku - záštity</t>
  </si>
  <si>
    <t>04807960000</t>
  </si>
  <si>
    <r>
      <t xml:space="preserve">Okresní hospodářská komora Semily, Tyršova 457, Semily - Burza středních škol </t>
    </r>
    <r>
      <rPr>
        <sz val="8"/>
        <color rgb="FF800000"/>
        <rFont val="Arial"/>
        <family val="2"/>
        <charset val="238"/>
      </rPr>
      <t>2021</t>
    </r>
  </si>
  <si>
    <t>04808340000</t>
  </si>
  <si>
    <t>Zlatý oříšek - podpora mimořádně nadaných a úspěšných dětí České republiky</t>
  </si>
  <si>
    <t>04811750000</t>
  </si>
  <si>
    <t>Podpora specifické primární prevence</t>
  </si>
  <si>
    <t>04811760000</t>
  </si>
  <si>
    <t>Propagace školství a podpora regionálních aktivit</t>
  </si>
  <si>
    <t>04811770000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</si>
  <si>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</si>
  <si>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</si>
  <si>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</si>
  <si>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</si>
  <si>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</si>
  <si>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</si>
  <si>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</si>
  <si>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04806910000</t>
  </si>
  <si>
    <t>Singltrek pod Smrkem, Lázně Libverda, o.p.s. - Správa a údržba singltrek.stezek</t>
  </si>
  <si>
    <t>04808350000</t>
  </si>
  <si>
    <t>Bike Park Polevsko - Centrum sportu dětí a mládeže</t>
  </si>
  <si>
    <t>Tradiční sportovní akce</t>
  </si>
  <si>
    <t>04801790000</t>
  </si>
  <si>
    <r>
      <t xml:space="preserve">Liberecká sportovní a tělovýchovná organizace, o.s., Liberec - Sport Film Liberec </t>
    </r>
    <r>
      <rPr>
        <sz val="8"/>
        <color rgb="FF800000"/>
        <rFont val="Arial"/>
        <family val="2"/>
        <charset val="238"/>
      </rPr>
      <t>2021</t>
    </r>
  </si>
  <si>
    <t>04803110000</t>
  </si>
  <si>
    <t>Krajská organizace ČUS Libereckého kraje, Liberec - Anketa sportovec LK</t>
  </si>
  <si>
    <t>04804680000</t>
  </si>
  <si>
    <t>SKI KLUB JIZERSKÁ PADESÁTKA z.s., IČ: 41324471 - Jizerská padesátka</t>
  </si>
  <si>
    <t>04804700000</t>
  </si>
  <si>
    <t xml:space="preserve">AC Turnov, z.s.,IČ: 00527271 - Memoriál Ludvíka Daňka </t>
  </si>
  <si>
    <t>04804710000</t>
  </si>
  <si>
    <t xml:space="preserve">PAKLI SPORT KLUB, IČ: 70226130 - International MTB marathon Malevil Cup </t>
  </si>
  <si>
    <t>04805890000</t>
  </si>
  <si>
    <t>TJ Dosky z.s. - EURO HRY Doksy</t>
  </si>
  <si>
    <t>04805900000</t>
  </si>
  <si>
    <t>Cesta za snem, z.s. - Handy Cyklo Maraton</t>
  </si>
  <si>
    <t>04806690000</t>
  </si>
  <si>
    <t xml:space="preserve">Okresní rada Asociace školních sportovních klubů České republiky Semily, pobočný spolek, IČO 01452061 - Trojboj všestrannosti </t>
  </si>
  <si>
    <t>04806970000</t>
  </si>
  <si>
    <t>Tělovýchovná jednota LIAZ Jablonec nad Nisou, IČO: 18464991 - Jablonecká hala</t>
  </si>
  <si>
    <t>04807540000</t>
  </si>
  <si>
    <t>SFM, s.r.o., IČO: 44568118 - Sport Live</t>
  </si>
  <si>
    <t>04807550000</t>
  </si>
  <si>
    <t>Jezdecký a dostihový spolek Mimoň, IČO:05688191-Dostihové dny v Mimoni</t>
  </si>
  <si>
    <t>04807560000</t>
  </si>
  <si>
    <t>TERRA SPORT s.r.o., IČO: 01626761-ČT AUTHOR CUP</t>
  </si>
  <si>
    <t>04807570000</t>
  </si>
  <si>
    <t>Liberecký tenisový klub z.s., IČO: 44224087 - Mezinárodní tenisový turnaj Svijany Open</t>
  </si>
  <si>
    <t>04807580000</t>
  </si>
  <si>
    <t>Revelations z.s., IČO:02202808 - JBC 4X Revelations - závody světového poháru ve fourcrossu horských kol,</t>
  </si>
  <si>
    <t>04807590000</t>
  </si>
  <si>
    <t>Macha Lake, z.s., IČO: 06519598 - Macha Lake Open</t>
  </si>
  <si>
    <t>04807600000</t>
  </si>
  <si>
    <t>Nadační fond Severočeských olympioniků, IČO: 28740297 - Setkání olympioniků</t>
  </si>
  <si>
    <t>04807610000</t>
  </si>
  <si>
    <t>AUTOKLUB BOHEMIA SPORT v AČR, IČO: 75057930 - Rally Bohemia</t>
  </si>
  <si>
    <t>04807620000</t>
  </si>
  <si>
    <t>SpinFit Liberec z.s., IČO:4674668 - SpinFit dětský MTB cup Libereckého kraje</t>
  </si>
  <si>
    <t>04809090000</t>
  </si>
  <si>
    <t>Tempo Team Prague s.r.o., IČO 2510615-Run Czech - Mattoni Liberec Nature Run</t>
  </si>
  <si>
    <t>04809084704</t>
  </si>
  <si>
    <t>Sport Česká Lípa, příspěvková organizace, IČO: 75045176 - City Cross Run&amp;Walk</t>
  </si>
  <si>
    <t>04811780000</t>
  </si>
  <si>
    <t xml:space="preserve">Český svaz orientačních sportů, IČO: 00548677 - Podpora tvorby map a zajištění arén pro Mistrovství světa v orientačním běhu 2021, </t>
  </si>
  <si>
    <t>04811790000</t>
  </si>
  <si>
    <t>TJ LIAZ Jablonec n/N, z.s,. IČO:14864991 - Publikace k 75. výročí organizované atletiky v Jablonci n/N</t>
  </si>
  <si>
    <t>Sportovní akce - individuální dotace</t>
  </si>
  <si>
    <t>04808360000</t>
  </si>
  <si>
    <t>920 04 - Kapitálové výdaje / odbor školství, mládeže, tělovýchovy a sportu</t>
  </si>
  <si>
    <t>920 04</t>
  </si>
  <si>
    <t>0491891456</t>
  </si>
  <si>
    <t>Základní škola pro tělesně postižené, Liberec, p.o. - rekonstrukce objektu  domova mládeže, Zeyerova 31, Liberec</t>
  </si>
  <si>
    <t>04501651421</t>
  </si>
  <si>
    <t>Střední průmyslová škola strojní a elektrotechnická a Vyšší odborná škola, Liberec, p.o. - oprava střechy na hlavní budově Masarykova, Liberec - dokončení</t>
  </si>
  <si>
    <t>0491881428</t>
  </si>
  <si>
    <t>Střední uměleckoprůmyslová škola a VOŠ, Turnov, Skálova 373, p.o. - Oprava střechy</t>
  </si>
  <si>
    <t>0491950000</t>
  </si>
  <si>
    <t>Podpora investičních projektů v resortu</t>
  </si>
  <si>
    <t>923 04 - Spolufinancování EU /odbor školství, mládeže, tělovýchovy a sportu</t>
  </si>
  <si>
    <t>923 04</t>
  </si>
  <si>
    <t>04600010000</t>
  </si>
  <si>
    <r>
      <t xml:space="preserve">Strategické plánování rozvoje vzdělávací soustavy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</si>
  <si>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Strategické plánování rozvoje vzdělávací soustavy LK - </t>
    </r>
    <r>
      <rPr>
        <sz val="8"/>
        <color rgb="FF00B050"/>
        <rFont val="Arial"/>
        <family val="2"/>
        <charset val="238"/>
      </rPr>
      <t>financování LK</t>
    </r>
  </si>
  <si>
    <t>04600060000</t>
  </si>
  <si>
    <r>
      <t xml:space="preserve">Demokratická kultura žáků - </t>
    </r>
    <r>
      <rPr>
        <sz val="8"/>
        <color indexed="12"/>
        <rFont val="Arial"/>
        <family val="2"/>
        <charset val="238"/>
      </rPr>
      <t>spolufinancování LK</t>
    </r>
  </si>
  <si>
    <t>04600070000</t>
  </si>
  <si>
    <t>04600081425</t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</si>
  <si>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</si>
  <si>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LK</t>
    </r>
  </si>
  <si>
    <t>926 04 - Dotační fond / odbor školství, mládeže, tělovýchovy a sportu</t>
  </si>
  <si>
    <t>926 04</t>
  </si>
  <si>
    <t>Programy školství, mládeže a zaměstnanosti</t>
  </si>
  <si>
    <t xml:space="preserve">4.1 Program volnočasových aktivit </t>
  </si>
  <si>
    <t>4.3.Program Specifická primární prevence rizikového chování</t>
  </si>
  <si>
    <t>40400000000</t>
  </si>
  <si>
    <t>4.4 Program Soutěže a podpora talentovaných dětí a mládeže</t>
  </si>
  <si>
    <t>40700000000</t>
  </si>
  <si>
    <t>4.7. Program Podpora kompenzačních pomůcek pro žáky s podpůrnými opatřeními</t>
  </si>
  <si>
    <t>Programy podpor tělovýchovy a sportu</t>
  </si>
  <si>
    <t>42000000000</t>
  </si>
  <si>
    <t xml:space="preserve">4.20 Program Údržba, provoz a nájem sportovních zařízení </t>
  </si>
  <si>
    <t>42100000000</t>
  </si>
  <si>
    <t xml:space="preserve">4.21 Program Pravidelná činnost sportovních a tělovýchovných organizací </t>
  </si>
  <si>
    <t>42200000000</t>
  </si>
  <si>
    <t>4.22 Program Sport handicapovaných</t>
  </si>
  <si>
    <t>42300000000</t>
  </si>
  <si>
    <t xml:space="preserve">4.23 Program Sportovní akce </t>
  </si>
  <si>
    <t>42600000000</t>
  </si>
  <si>
    <t>4.26 Program Podpora sportovní činnosti dětí a mládeže ve sportovních klubech</t>
  </si>
  <si>
    <t>tis.Kč</t>
  </si>
  <si>
    <t xml:space="preserve">Nedaňové příjmy </t>
  </si>
  <si>
    <t>u k a z a t e l</t>
  </si>
  <si>
    <t>ORG</t>
  </si>
  <si>
    <t>§</t>
  </si>
  <si>
    <t>pol.</t>
  </si>
  <si>
    <t>odvody PO v resortu školství, mládeže a zaměstnanost</t>
  </si>
  <si>
    <t>Gymnázium, Tanvald, příspěvková organizace</t>
  </si>
  <si>
    <t>Gymnázium, Střední odborná škola a Střední zdravotnická škola Jilemnice, Tkalcovská 460, příspěvková organizace</t>
  </si>
  <si>
    <t>Střední průmyslová škola strojní a elektrotechnická a Vyšší odborná škola, Liberec 1, Masarykova 3, příspěvková organizace</t>
  </si>
  <si>
    <t>Vyšší odborná škola sklářská a Střední škola, Nový Bor, Wolkerova 316, příspěvková organizace</t>
  </si>
  <si>
    <t>Střední škola a Mateřská škola, Liberec, Na Bojišti 15,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</si>
  <si>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</si>
  <si>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</si>
  <si>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</si>
  <si>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Základní škola a mateřská škola logopedická, Liberec, příspěvková organizace</t>
  </si>
  <si>
    <t>Základní škola a Mateřská škola při dětské léčebně Cvikov, Ústavní 531, příspěvková organizace</t>
  </si>
  <si>
    <t>Základní škola a Mateřská škola při nemocnici Liberec, Husova 357/10, příspěvková organizace</t>
  </si>
  <si>
    <t>Dětský domov, Semily, Nad Školami 480, příspěvková organizace</t>
  </si>
  <si>
    <t>Pedagogicko-psychologická poradna, Jablonec nad Nisou, příspěvková organizace</t>
  </si>
  <si>
    <t>Speciálně pedagogické centrum logopedické a surdopedické, příspěvková organizace</t>
  </si>
  <si>
    <t>ORJ 05 - odbor sociálních věcí</t>
  </si>
  <si>
    <t>912 05 - Účelové příspěvky PO / odbor sociálních věcí</t>
  </si>
  <si>
    <t>912 05</t>
  </si>
  <si>
    <t>05501291505</t>
  </si>
  <si>
    <t>Domov Sluneční dvůr - Automobil pro Sosnovou</t>
  </si>
  <si>
    <t>05501301509</t>
  </si>
  <si>
    <t>Domov důchodců Sloup v Čechách - Rekonstrukce EPS (elektrická požární signalizace)</t>
  </si>
  <si>
    <t>015501311512</t>
  </si>
  <si>
    <t>Domov důchodců Jablonecké Paseky - Systém generálního klíče</t>
  </si>
  <si>
    <t>05501321512</t>
  </si>
  <si>
    <t>Domov důchodců Jablonecké Paseky - Rekonstrukce toalet v přízemí</t>
  </si>
  <si>
    <t>05501331512</t>
  </si>
  <si>
    <t>Domov důchodců Jablonecké Paseky - Revitalizace okolí, zahrad a lesa s vodní nádrží</t>
  </si>
  <si>
    <t>05501341513</t>
  </si>
  <si>
    <t>Domov důchodců Velké Hamry - Nákup dieselagregátu</t>
  </si>
  <si>
    <t>05501351513</t>
  </si>
  <si>
    <t>Domov důchodců Velké Hamry - Nákup hygienické bariérové pračky</t>
  </si>
  <si>
    <t>05501571505</t>
  </si>
  <si>
    <t>Automobil pro Ladu</t>
  </si>
  <si>
    <t>05501581510</t>
  </si>
  <si>
    <t>Domov důchodců Rokytnice nad Jizerou, p. o. - akumulační nádrž pro teplou vodu</t>
  </si>
  <si>
    <t>05501591510</t>
  </si>
  <si>
    <t>Domov důchodců Rokytnice nad Jizerou, p. o. - záložní zdroj vytápění</t>
  </si>
  <si>
    <t>05501601512</t>
  </si>
  <si>
    <t>Domov důchodců Jablonecké Paseky - rekonstrukce šaten zaměstnanců</t>
  </si>
  <si>
    <t>05501611516</t>
  </si>
  <si>
    <t>Domov důchodců Jindřichovice pod Smrkem, p. o. - nákup zvedací vany</t>
  </si>
  <si>
    <t>05501621516</t>
  </si>
  <si>
    <t>Domov důchodců Jindřichovice pod Smrkem, p. o. - oprava koupelny, vila Albert</t>
  </si>
  <si>
    <t>05501631522</t>
  </si>
  <si>
    <t>Domov a CDS Jablonec nad Nisou, p. o. -rekonstrukce topení DOZP Erbenova</t>
  </si>
  <si>
    <t>05501641522</t>
  </si>
  <si>
    <t>Domov a CDS Jablonec nad Nisou, p. o. -stropní zvedací systém DOZP Erbenova</t>
  </si>
  <si>
    <t>05501651522</t>
  </si>
  <si>
    <t>Domov a CDS Jablonec nad Nisou, p. o. -oprava plynového kotle DOZP Lesní</t>
  </si>
  <si>
    <t>05501661507</t>
  </si>
  <si>
    <t>Denní a pobytové sociální služby Česká Lípa - nákup automobilu pro uživatele denního stacionáře</t>
  </si>
  <si>
    <t>mimořádné účelové příspěvky PO resortu sociálních věcí</t>
  </si>
  <si>
    <t>913 05 - Příspěvkové organizace / odbor sociálních věcí</t>
  </si>
  <si>
    <t>913 05</t>
  </si>
  <si>
    <t>Jedličkův ústav Liberec</t>
  </si>
  <si>
    <t>Centrum  intervenčních a psychosociálních služeb LK</t>
  </si>
  <si>
    <t>Domov pro osoby se zdravotním postižením Mařenice</t>
  </si>
  <si>
    <t>Domov Sluneční dům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</si>
  <si>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</si>
  <si>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</si>
  <si>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</si>
  <si>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</si>
  <si>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</si>
  <si>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</si>
  <si>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</si>
  <si>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</si>
  <si>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</si>
  <si>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Dům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</si>
  <si>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</si>
  <si>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</si>
  <si>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</si>
  <si>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</si>
  <si>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</si>
  <si>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914 05 - Působnosti / odbor sociálních věcí</t>
  </si>
  <si>
    <t>914 05</t>
  </si>
  <si>
    <t>Sociální práce</t>
  </si>
  <si>
    <t>051500</t>
  </si>
  <si>
    <t xml:space="preserve">sociální práce - metodická pomoc obcím </t>
  </si>
  <si>
    <t>Sociálně-právní ochrana</t>
  </si>
  <si>
    <t>052000</t>
  </si>
  <si>
    <t>SPO - metodická pomoc obcím</t>
  </si>
  <si>
    <t>052300</t>
  </si>
  <si>
    <t>krajská setkání pěstounů</t>
  </si>
  <si>
    <t>052400</t>
  </si>
  <si>
    <t>poradní sbor</t>
  </si>
  <si>
    <t>052500</t>
  </si>
  <si>
    <t>zabezpečení psychologických a lékařských posudků pro náhradní rodinnou péči</t>
  </si>
  <si>
    <t>oprava názvu</t>
  </si>
  <si>
    <t>052800</t>
  </si>
  <si>
    <t>rodinná politika</t>
  </si>
  <si>
    <t>Koordinátor pro záležitosti národnost. menšin a cizinců</t>
  </si>
  <si>
    <t>053000</t>
  </si>
  <si>
    <t>metodická činnost romského koordinátora</t>
  </si>
  <si>
    <t>Sociální služby</t>
  </si>
  <si>
    <t>054000</t>
  </si>
  <si>
    <t>metodické vedení sociálních služeb</t>
  </si>
  <si>
    <t>054800</t>
  </si>
  <si>
    <t>volnočasové aktivity seniorů LK</t>
  </si>
  <si>
    <t>054801</t>
  </si>
  <si>
    <t>zasedání komise Rady Asociace krajů ČR pro sociální věci</t>
  </si>
  <si>
    <t>054802</t>
  </si>
  <si>
    <t>Aktivity k mezinárodnímu dni seniorů</t>
  </si>
  <si>
    <t>změna názvu</t>
  </si>
  <si>
    <t>054500</t>
  </si>
  <si>
    <t>filantropická burza</t>
  </si>
  <si>
    <t>Spolufinancování objednaných kapacit subjektům zařazeným do základní sítě sociálních služeb</t>
  </si>
  <si>
    <t>054805</t>
  </si>
  <si>
    <t xml:space="preserve">Spolufinancování lůžek, kde objednavatelem je Liberecký kraj </t>
  </si>
  <si>
    <t>Zpracování odborných posudků</t>
  </si>
  <si>
    <t>055000</t>
  </si>
  <si>
    <t>zpracování posudků, konzultační činnost a právní služby</t>
  </si>
  <si>
    <t>Střednědobý plán rozvoje sociálních služeb</t>
  </si>
  <si>
    <t>056000</t>
  </si>
  <si>
    <t>Procesy střednědobého plánování</t>
  </si>
  <si>
    <r>
      <t xml:space="preserve">Monitoring a udržení procesů střednědobého plánování na krajské úrovni ve spolupráci s poskytovateli sociálních služeb a obcemi LK  </t>
    </r>
    <r>
      <rPr>
        <b/>
        <sz val="8"/>
        <rFont val="Arial"/>
        <family val="2"/>
        <charset val="238"/>
      </rPr>
      <t>změna názvu</t>
    </r>
  </si>
  <si>
    <t>056100</t>
  </si>
  <si>
    <t>IT aplikace - řízení sociálních služeb</t>
  </si>
  <si>
    <t>Udržení, případný rozvoj a hostink aplikace pro řízení sítě sociálních služeb LK</t>
  </si>
  <si>
    <t>Činnost protidrogového koordinátora</t>
  </si>
  <si>
    <t>057000</t>
  </si>
  <si>
    <t>protidrogová politika</t>
  </si>
  <si>
    <t>Veřejné opatrovnictví</t>
  </si>
  <si>
    <t>057010</t>
  </si>
  <si>
    <t>metodická pomoc obcím v rámci veřejného opatrovnictví</t>
  </si>
  <si>
    <t>917 05 - Transfery / odbor sociálních věcí</t>
  </si>
  <si>
    <t>917 05</t>
  </si>
  <si>
    <t>Neinvestiční a investiční transfery</t>
  </si>
  <si>
    <t>0570001</t>
  </si>
  <si>
    <t>Protidrogová politika</t>
  </si>
  <si>
    <t>0580006</t>
  </si>
  <si>
    <t>Euroklíč</t>
  </si>
  <si>
    <t xml:space="preserve">Účelem projektu je zajistit osobám zdravotně postiženým a rodinám s dětmi do 3 let rychlou a důstojnou dostupnost WC a plošin. Udržet je v hygienicky přijatelném a funkčním stavu </t>
  </si>
  <si>
    <t>0570007</t>
  </si>
  <si>
    <t>Podpora individuálních projektů zaměřených na sociální politiku Libereckého kraje</t>
  </si>
  <si>
    <r>
      <t xml:space="preserve">Většinou jde o individuální podporu subjektů ze sociální oblasti (nejen sociálních služeb dle z. 108/2006 Sb.)          </t>
    </r>
    <r>
      <rPr>
        <b/>
        <sz val="8"/>
        <rFont val="Arial"/>
        <family val="2"/>
        <charset val="238"/>
      </rPr>
      <t>změna názvu</t>
    </r>
  </si>
  <si>
    <t>0570091</t>
  </si>
  <si>
    <t xml:space="preserve">Financování sociálních služeb z prostředků LK </t>
  </si>
  <si>
    <t>Finanční podpora sociálním službám neziskového sektoru na 1.čtvrtlení roku, kdy ještě nejsou prostředky z alokace MPSV, kterou kraj rozděluje na základě z. 108/2006 Sb., o sociálních službách - půjde o podporu 1. čtvrtletí r. 2022 (v r. 2021 bude vypsán dotační titul i s podmínkami)</t>
  </si>
  <si>
    <t>0570105</t>
  </si>
  <si>
    <t>Nadační fond Ozvěna - kompenzační pomůcky nedoslýchavým dětem</t>
  </si>
  <si>
    <t>0570108</t>
  </si>
  <si>
    <t>SPO - spolufinancování osob pověřených k výkonu SPOD</t>
  </si>
  <si>
    <t>0570109</t>
  </si>
  <si>
    <t>Rodinná politika</t>
  </si>
  <si>
    <t>Dotační titul LK</t>
  </si>
  <si>
    <t>0580009</t>
  </si>
  <si>
    <t>Festival národnostních menšin</t>
  </si>
  <si>
    <t>0580017</t>
  </si>
  <si>
    <t>Činnost organizací sdružujících seniory</t>
  </si>
  <si>
    <t>920 05 - Kapitálové výdaje / odbor sociálních věcí</t>
  </si>
  <si>
    <t>920 05</t>
  </si>
  <si>
    <t>0590710000</t>
  </si>
  <si>
    <t>Rozvojové záměry příspěvkových organizací - zpracování projektových dokumentací a materiálně-technická obnova majetku</t>
  </si>
  <si>
    <t>0590871513</t>
  </si>
  <si>
    <t xml:space="preserve">DD Velké Hamry-přístavba DZR - navýšení kap. I.et. </t>
  </si>
  <si>
    <t>0590901520</t>
  </si>
  <si>
    <t>APOSS Liberec, p. o. - transformace Nová Ves, PD na 2 objekty Vratislavice</t>
  </si>
  <si>
    <t>0590911522</t>
  </si>
  <si>
    <t>DCDS Jablonec nad Nisou - transformace DOZP - nákup pozemku a zpracování PD</t>
  </si>
  <si>
    <t>0590961501</t>
  </si>
  <si>
    <t>Jedličkův ústav, p.o. - oprava ležaté kanalizační přípojky domu B</t>
  </si>
  <si>
    <t>0590971507</t>
  </si>
  <si>
    <t>Denní a pobytové sociální služby Česká Lípa - zpracování projektové dokumentace, přístavba</t>
  </si>
  <si>
    <t>923 05 - Spolufinancování EU /odbor sociálních věcí</t>
  </si>
  <si>
    <t>923 05</t>
  </si>
  <si>
    <t>05600020000</t>
  </si>
  <si>
    <r>
      <t xml:space="preserve">Podpora a rozvoj služeb v komunitě pro osoby se zdravotním postižením v Libereckém kraji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</si>
  <si>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05600010000</t>
  </si>
  <si>
    <r>
      <t xml:space="preserve">Procesy střednědobého plánování, síťování a financování sociálních služeb v Libereckém kraji - </t>
    </r>
    <r>
      <rPr>
        <sz val="8"/>
        <color indexed="12"/>
        <rFont val="Arial"/>
        <family val="2"/>
        <charset val="238"/>
      </rPr>
      <t>spolufinancování LK</t>
    </r>
  </si>
  <si>
    <t>05600030000</t>
  </si>
  <si>
    <r>
      <t xml:space="preserve">Podpora a rozvoj SS pro rodiny a děti v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</si>
  <si>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05600050000</t>
  </si>
  <si>
    <r>
      <t xml:space="preserve">Systémová podpora práce s rodinou v LK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</si>
  <si>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926 05 - Dotační fond / odbor sociálních věcí</t>
  </si>
  <si>
    <t>926 05</t>
  </si>
  <si>
    <t>Programy resortu Odboru sociálních věcí</t>
  </si>
  <si>
    <t>5.1-Podpora integrace národnost. menšin a cizinců</t>
  </si>
  <si>
    <t>odvody PO v resortu sociálních věcí</t>
  </si>
  <si>
    <t>Jedličkův ústav, příspěvková organizace</t>
  </si>
  <si>
    <t>Centrum  intervenčních a psychosociálních služeb Libereckého kraje, příspěvková organizace</t>
  </si>
  <si>
    <t>OSTARA, příspěvková organizace</t>
  </si>
  <si>
    <t>Domov Sluneční dvůr, příspěvková organizace</t>
  </si>
  <si>
    <t>Denní a pobytové sociální služby, příspěvková organizace</t>
  </si>
  <si>
    <t>Služby sociální péče TEREZA, příspěvková organizace</t>
  </si>
  <si>
    <t>Domov důchodců Sloup v Čechách, příspěvková organizace</t>
  </si>
  <si>
    <t>Domov důchodců Rokytnice nad Jizerou, příspěvková organizace</t>
  </si>
  <si>
    <t>Domov důchodců Jablonecké Paseky, příspěvková organizace</t>
  </si>
  <si>
    <t>Domov důchodců Velké Hamry, příspěvková organizace</t>
  </si>
  <si>
    <t>Domov pro seniory Vratislavice nad Nisou, příspěvková organizace</t>
  </si>
  <si>
    <t>Domov důchodců Český Dub, příspěvková organizace</t>
  </si>
  <si>
    <t>Domov důchodců Jindřichovice pod Smrkem, příspěvková organizace</t>
  </si>
  <si>
    <t>Dům seniorů Liberec - Františkov, příspěvková organizace</t>
  </si>
  <si>
    <t>Domov Raspenava, příspěvková organizace</t>
  </si>
  <si>
    <t>APOSS Liberec, příspěvková organizace</t>
  </si>
  <si>
    <t>Domov a Centrum aktivity, příspěvková organizace</t>
  </si>
  <si>
    <t>Domov a Centrum denních služeb Jablonec n.N., příspěvková organizace</t>
  </si>
  <si>
    <t>Dětské centrum Liberec, příspěvková organizace</t>
  </si>
  <si>
    <t>ORJ 06 - odbor dopravy</t>
  </si>
  <si>
    <t>912 06 - Účelové příspěvky PO / odbor dopravy</t>
  </si>
  <si>
    <t>912 06</t>
  </si>
  <si>
    <t>ostraha areálu Ralsko</t>
  </si>
  <si>
    <t>Projekční příprava na rekonstrukce silnic II.a III.tř.</t>
  </si>
  <si>
    <t>Napojení Průmyslové zóny Jih v Liberci na I/35</t>
  </si>
  <si>
    <t>Obnova a údržba alejí na Novoborsku</t>
  </si>
  <si>
    <t>913 06 - Příspěvkové organizace / odbor dopravy</t>
  </si>
  <si>
    <t>913 06</t>
  </si>
  <si>
    <t>1601</t>
  </si>
  <si>
    <t xml:space="preserve">Krajská správa silnic LK, p.o. - provozní příspěvek </t>
  </si>
  <si>
    <t>914 06 - Působnosti / odbor dopravy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</si>
  <si>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</si>
  <si>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</si>
  <si>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</si>
  <si>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</si>
  <si>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</si>
  <si>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</si>
  <si>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</si>
  <si>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</si>
  <si>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</si>
  <si>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</si>
  <si>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</si>
  <si>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</si>
  <si>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0665000000</t>
  </si>
  <si>
    <t>vedení majetkového účtu Silnice LK, a.s. - zaknihované akcie</t>
  </si>
  <si>
    <t>Bezpečnost silničního provozu</t>
  </si>
  <si>
    <t>0620000000</t>
  </si>
  <si>
    <t>krajský program BESIP</t>
  </si>
  <si>
    <t>0626000000</t>
  </si>
  <si>
    <t>kampaň "Nepřiměřená rychlost"</t>
  </si>
  <si>
    <t>Dopravní obslužnost</t>
  </si>
  <si>
    <t>0650000000</t>
  </si>
  <si>
    <t>dopravní obslužnost autobusová kraj + obce</t>
  </si>
  <si>
    <t>0653000000</t>
  </si>
  <si>
    <t>dopravní obslužnost drážní</t>
  </si>
  <si>
    <t>0653010000</t>
  </si>
  <si>
    <t>dopravní obslužnost drážní - tramvaj</t>
  </si>
  <si>
    <t>0656000000</t>
  </si>
  <si>
    <t>dopravní obslužnost autobusová - protarifovací ztráta</t>
  </si>
  <si>
    <t>0661000000</t>
  </si>
  <si>
    <t>Činnost dopravního svazu</t>
  </si>
  <si>
    <t>0663000000</t>
  </si>
  <si>
    <t>Integrovaný dopravní systém</t>
  </si>
  <si>
    <t>0663020000</t>
  </si>
  <si>
    <t>Zákaznické centrum - Front office</t>
  </si>
  <si>
    <t>0663040000</t>
  </si>
  <si>
    <t>Odbavovací systém IDOL</t>
  </si>
  <si>
    <t>ostatní výdaje resortu</t>
  </si>
  <si>
    <t>917 06 - Transfery / odbor dopravy</t>
  </si>
  <si>
    <t>917 06</t>
  </si>
  <si>
    <t>Transfery v resortu dopravy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</si>
  <si>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</si>
  <si>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</si>
  <si>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</si>
  <si>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</si>
  <si>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</si>
  <si>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</si>
  <si>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</si>
  <si>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</si>
  <si>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</si>
  <si>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</si>
  <si>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</si>
  <si>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</si>
  <si>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</si>
  <si>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</si>
  <si>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</si>
  <si>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</si>
  <si>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</si>
  <si>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</si>
  <si>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</si>
  <si>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</si>
  <si>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06800070000</t>
  </si>
  <si>
    <t>Na kole jen s přilbou</t>
  </si>
  <si>
    <t>06800270000</t>
  </si>
  <si>
    <t>dotace na nostalgické jízdy a propagaci IDOL</t>
  </si>
  <si>
    <t>06800613007</t>
  </si>
  <si>
    <t>PD Greenway Jizera úsek Líšný – Železný Brod</t>
  </si>
  <si>
    <t>06800815103</t>
  </si>
  <si>
    <t>Obnova VH sítí a rekonstrukce III/28624 v obci Benecko - VHS</t>
  </si>
  <si>
    <t>1768/20/RK</t>
  </si>
  <si>
    <t>06800825103</t>
  </si>
  <si>
    <t>Obnova VH sítí a rekonstrukce III/28728-9 v obci Ohrazenice - VHS</t>
  </si>
  <si>
    <t>06800460000</t>
  </si>
  <si>
    <t>Podpora ojedinělých projektů zaměřených na řešení naléhavých potřeb v oblasti dopravy kraje</t>
  </si>
  <si>
    <t>920 06 - Kapitálové výdaje / odbor dopravy</t>
  </si>
  <si>
    <t>920 06</t>
  </si>
  <si>
    <t>0670000000</t>
  </si>
  <si>
    <t>výkupy pozemků pod komunikacemi</t>
  </si>
  <si>
    <t>0690810000</t>
  </si>
  <si>
    <t>velkoplošné opravy havarijních úseků - nerozepsaná rezerva</t>
  </si>
  <si>
    <t>přesun 19 mil. Kč do kap. 91706</t>
  </si>
  <si>
    <t>0685530000</t>
  </si>
  <si>
    <t>III/28411 Roztoky u Jilemnice</t>
  </si>
  <si>
    <t>částečně v R 2020</t>
  </si>
  <si>
    <t>0685570000</t>
  </si>
  <si>
    <t>III/28617 Mříčná</t>
  </si>
  <si>
    <t>0685620000</t>
  </si>
  <si>
    <t>III/26836 Lindava</t>
  </si>
  <si>
    <t>0685940000</t>
  </si>
  <si>
    <t>III/03510 Rekonstrukce ulice Kodešova, Frýdlant</t>
  </si>
  <si>
    <t>0685950000</t>
  </si>
  <si>
    <t>Most ev. č. 2914-5 Bulovka</t>
  </si>
  <si>
    <t>0685960000</t>
  </si>
  <si>
    <t>Most ev. č. 26834-6 Brniště</t>
  </si>
  <si>
    <t>0685970000</t>
  </si>
  <si>
    <t>III/27243 Jitrava, rekonstrukce propustku</t>
  </si>
  <si>
    <t>0685980000</t>
  </si>
  <si>
    <t>Most ev. č. 28621-1 Víchová nad Jizerou</t>
  </si>
  <si>
    <t>0690900000</t>
  </si>
  <si>
    <t>Demolice objektů v oblasti Ralska</t>
  </si>
  <si>
    <t>0690910000</t>
  </si>
  <si>
    <t>PD - páteřní cyklotrasy</t>
  </si>
  <si>
    <t>923 06 - Spolufinancování EU / odbor dopravy</t>
  </si>
  <si>
    <t>923 06</t>
  </si>
  <si>
    <t>06620020000</t>
  </si>
  <si>
    <r>
      <t xml:space="preserve">Rozvoj společné dopravní koncepce veřejné dopravy v příhraničních oblastech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- transfer na KORID LK, spol. s r.o.</t>
    </r>
  </si>
  <si>
    <t>06620030000</t>
  </si>
  <si>
    <r>
      <t xml:space="preserve">IROP Okružní křižovatky II/292 a II/289 Semily, ul. Bořkovská, Brodská - </t>
    </r>
    <r>
      <rPr>
        <sz val="8"/>
        <color indexed="12"/>
        <rFont val="Arial"/>
        <family val="2"/>
        <charset val="238"/>
      </rPr>
      <t>spolufinancování LK</t>
    </r>
  </si>
  <si>
    <t>úhrada TDI po kolaudaci</t>
  </si>
  <si>
    <t>06620040000</t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</si>
  <si>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</si>
  <si>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t xml:space="preserve">studie proveditelnosti a žádosti </t>
  </si>
  <si>
    <t>06620050000</t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</si>
  <si>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</si>
  <si>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t>v roce 2021 - 140 mil. Kč; 0 za předpokladu, že uhradíme fa za 11/2020 ještě letos</t>
  </si>
  <si>
    <t>06620060000</t>
  </si>
  <si>
    <r>
      <t xml:space="preserve">IROP - II/2904 Mníšek od III/2907 - Oldřichov (hum.) - </t>
    </r>
    <r>
      <rPr>
        <sz val="8"/>
        <color indexed="12"/>
        <rFont val="Arial"/>
        <family val="2"/>
        <charset val="238"/>
      </rPr>
      <t>spolufinancování LK</t>
    </r>
  </si>
  <si>
    <t>akce končí, pokud budou uhrazeny max. výdaje 2020, jinak bude potřeba přesun dalších prostředků prvním RO 2021</t>
  </si>
  <si>
    <t>06620070000</t>
  </si>
  <si>
    <r>
      <t xml:space="preserve">IROP - II/270 Doksy - Dubá - </t>
    </r>
    <r>
      <rPr>
        <sz val="8"/>
        <color indexed="12"/>
        <rFont val="Arial"/>
        <family val="2"/>
        <charset val="238"/>
      </rPr>
      <t>spolufinancování LK</t>
    </r>
  </si>
  <si>
    <t>v roce 2021 potřeba 19 mil. Kč celkem</t>
  </si>
  <si>
    <t>06620100000</t>
  </si>
  <si>
    <r>
      <t xml:space="preserve">IROP - II/286 Jilemnice - Košťálov - </t>
    </r>
    <r>
      <rPr>
        <sz val="8"/>
        <color indexed="12"/>
        <rFont val="Arial"/>
        <family val="2"/>
        <charset val="238"/>
      </rPr>
      <t>spolufinancování LK</t>
    </r>
  </si>
  <si>
    <t>PD</t>
  </si>
  <si>
    <t>06620110000</t>
  </si>
  <si>
    <r>
      <t xml:space="preserve">IROP - II/293 Jilemnice humanizace - </t>
    </r>
    <r>
      <rPr>
        <sz val="8"/>
        <color indexed="12"/>
        <rFont val="Arial"/>
        <family val="2"/>
        <charset val="238"/>
      </rPr>
      <t>spolufinancování LK</t>
    </r>
  </si>
  <si>
    <t>06620120000</t>
  </si>
  <si>
    <r>
      <t xml:space="preserve">IROP - II/268 obchvat Zákupy - </t>
    </r>
    <r>
      <rPr>
        <sz val="8"/>
        <color indexed="12"/>
        <rFont val="Arial"/>
        <family val="2"/>
        <charset val="238"/>
      </rPr>
      <t>spolufinancování LK</t>
    </r>
  </si>
  <si>
    <t>projekt končí; 6 mil. Kč je dostačující pokud bude max. uhrazena stavba v 2020</t>
  </si>
  <si>
    <t>06620140000</t>
  </si>
  <si>
    <r>
      <t xml:space="preserve">Jablonné v Podještědí - 2. etapa - </t>
    </r>
    <r>
      <rPr>
        <sz val="8"/>
        <color indexed="12"/>
        <rFont val="Arial"/>
        <family val="2"/>
        <charset val="238"/>
      </rPr>
      <t>spolufinancování LK</t>
    </r>
  </si>
  <si>
    <t>potřeba uhradit TDI po kolaudaci</t>
  </si>
  <si>
    <t>06620150000</t>
  </si>
  <si>
    <r>
      <t xml:space="preserve">IROP-II/268 Mimoň-hranice Libereckého kraje - </t>
    </r>
    <r>
      <rPr>
        <sz val="8"/>
        <color indexed="12"/>
        <rFont val="Arial"/>
        <family val="2"/>
        <charset val="238"/>
      </rPr>
      <t>spolufinancování LK</t>
    </r>
  </si>
  <si>
    <t>v roce 2021 celkem potřeba 114 mil. Kč</t>
  </si>
  <si>
    <t>06620160000</t>
  </si>
  <si>
    <r>
      <t xml:space="preserve">IROP-II/290 Roprachtice-Kořenov - </t>
    </r>
    <r>
      <rPr>
        <sz val="8"/>
        <color indexed="12"/>
        <rFont val="Arial"/>
        <family val="2"/>
        <charset val="238"/>
      </rPr>
      <t>spolufinancování LK</t>
    </r>
  </si>
  <si>
    <t>06620170000</t>
  </si>
  <si>
    <r>
      <t xml:space="preserve">IROP-II/610 Turnov-hranice LK  - </t>
    </r>
    <r>
      <rPr>
        <sz val="8"/>
        <color indexed="12"/>
        <rFont val="Arial"/>
        <family val="2"/>
        <charset val="238"/>
      </rPr>
      <t>spolufinancování LK</t>
    </r>
  </si>
  <si>
    <t>akce končí, je potřeba mít v rozpočtu 1.Q</t>
  </si>
  <si>
    <t>06620180000</t>
  </si>
  <si>
    <r>
      <t xml:space="preserve">IROP - Silnice II/278, okružní křižovatka Stráž pod Ralskem - </t>
    </r>
    <r>
      <rPr>
        <sz val="8"/>
        <color indexed="12"/>
        <rFont val="Arial"/>
        <family val="2"/>
        <charset val="238"/>
      </rPr>
      <t>spolufinancování LK</t>
    </r>
  </si>
  <si>
    <t>06620190000</t>
  </si>
  <si>
    <r>
      <t xml:space="preserve">IROP - Silnice II/592 Kryštofovo údolí-Křižany - </t>
    </r>
    <r>
      <rPr>
        <sz val="8"/>
        <color indexed="12"/>
        <rFont val="Arial"/>
        <family val="2"/>
        <charset val="238"/>
      </rPr>
      <t>spolufinancování LK</t>
    </r>
  </si>
  <si>
    <t>v roce 2021 na PD</t>
  </si>
  <si>
    <t>06620200000</t>
  </si>
  <si>
    <r>
      <t xml:space="preserve">IROP - Silnice II/286 ul. Žižkova, Jilemnice - </t>
    </r>
    <r>
      <rPr>
        <sz val="8"/>
        <color indexed="12"/>
        <rFont val="Arial"/>
        <family val="2"/>
        <charset val="238"/>
      </rPr>
      <t>spolufinancování LK</t>
    </r>
  </si>
  <si>
    <t>06620210000</t>
  </si>
  <si>
    <r>
      <t xml:space="preserve">IROP - Silnice II/268 Mimoň - hranice Libereckého kraje, 2. etapa - </t>
    </r>
    <r>
      <rPr>
        <sz val="8"/>
        <color rgb="FF0000FF"/>
        <rFont val="Arial"/>
        <family val="2"/>
        <charset val="238"/>
      </rPr>
      <t>spolufinancování LK</t>
    </r>
  </si>
  <si>
    <t>stavba začne nejdříve 4/2021</t>
  </si>
  <si>
    <t>06620240000</t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</si>
  <si>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</si>
  <si>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v roce 2021 - 56 mil. Kč; 0 za předpokladu, že uhradíme fa. za 11/2020 ještě letos</t>
  </si>
  <si>
    <t>06620250000</t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</si>
  <si>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</si>
  <si>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žádost</t>
  </si>
  <si>
    <t>06620260000</t>
  </si>
  <si>
    <t>IROP - Silnice III/2784 Světlá pod Ještědem - Výpřež, 1. etapa</t>
  </si>
  <si>
    <t>06620270000</t>
  </si>
  <si>
    <r>
      <t>IROP - Silnice III/2784 Výpřež - Horní Hanychov - 2.etapa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</si>
  <si>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v roce 2021 - 55,2 mil. Kč; do 3/2021 může být 0, pokud bude vše uhrazeno letos</t>
  </si>
  <si>
    <t>926 06 - Dotační fond / odbor dopravy</t>
  </si>
  <si>
    <t>926 06</t>
  </si>
  <si>
    <t>Programy resortu Dopravy</t>
  </si>
  <si>
    <t>6.1 Program na podporu rozvoje cyklistické dopravy</t>
  </si>
  <si>
    <t>6.3 Program na podporu projektové činnosti</t>
  </si>
  <si>
    <t>6.4 Program na výchovu a vzdělávací programy</t>
  </si>
  <si>
    <t>odvody PO v resortu dopravy</t>
  </si>
  <si>
    <t>Krajská správa silnic Libereckého kraje, příspěvková organizace</t>
  </si>
  <si>
    <t xml:space="preserve">Příspěvky na dopravní obslužnost - příjmy rozpočtu 2021 </t>
  </si>
  <si>
    <t>ostatní nedaňové příjmy</t>
  </si>
  <si>
    <t>Běžné (neinvestiční) dotace a příspěvky</t>
  </si>
  <si>
    <t>neinvestiční transfery přijaté od obcí</t>
  </si>
  <si>
    <t>0000</t>
  </si>
  <si>
    <t>nerozepsané</t>
  </si>
  <si>
    <t>Magistrát Liberec</t>
  </si>
  <si>
    <t>MěÚ Český Dub</t>
  </si>
  <si>
    <t>MěÚ Frýdlant</t>
  </si>
  <si>
    <t>MěÚ Hejnice</t>
  </si>
  <si>
    <t>MěÚ Hodkovice n.m.</t>
  </si>
  <si>
    <t>MěÚ Hrádek n.N.</t>
  </si>
  <si>
    <t>MěÚ Chrastava</t>
  </si>
  <si>
    <t>MěÚ Nové Město p.Sm.</t>
  </si>
  <si>
    <t>MěÚ Raspenava</t>
  </si>
  <si>
    <t>OÚ Bílá</t>
  </si>
  <si>
    <t>OÚ Bílý Kostel</t>
  </si>
  <si>
    <t>OÚ Bílý Potok</t>
  </si>
  <si>
    <t>OÚ Bulovka</t>
  </si>
  <si>
    <t>OÚ Cetenov</t>
  </si>
  <si>
    <t>OÚ Černousy</t>
  </si>
  <si>
    <t>OÚ Čtveřín</t>
  </si>
  <si>
    <t>OÚ Detřichov</t>
  </si>
  <si>
    <t>OÚ Dlouhý Most</t>
  </si>
  <si>
    <t>OÚ Dolní Řasnice</t>
  </si>
  <si>
    <t>OÚ Habartice</t>
  </si>
  <si>
    <t>OÚ Heřmanice</t>
  </si>
  <si>
    <t>OÚ Hlavice</t>
  </si>
  <si>
    <t>OÚ Horní Řasnice</t>
  </si>
  <si>
    <t>OÚ Chotyně</t>
  </si>
  <si>
    <t>OÚ Janův Důl</t>
  </si>
  <si>
    <t>OÚ Jeřmanice</t>
  </si>
  <si>
    <t>OÚ Jindřichovice</t>
  </si>
  <si>
    <t>OÚ Kobyly</t>
  </si>
  <si>
    <t>OÚ Krásný Les</t>
  </si>
  <si>
    <t>OÚ Kryštofovo Údolí</t>
  </si>
  <si>
    <t>OÚ Křižany</t>
  </si>
  <si>
    <t>OÚ Kunratice u Frýdlantu</t>
  </si>
  <si>
    <t>OÚ Lázně Libverda</t>
  </si>
  <si>
    <t>OÚ Lažany</t>
  </si>
  <si>
    <t>OÚ Mníšek</t>
  </si>
  <si>
    <t>OÚ Nová ves</t>
  </si>
  <si>
    <t>OÚ Oldřichov v Hájích</t>
  </si>
  <si>
    <t>OÚ Osečná</t>
  </si>
  <si>
    <t>OÚ Paceřice</t>
  </si>
  <si>
    <t>OÚ Pěnčín</t>
  </si>
  <si>
    <t>OÚ Pertoltice</t>
  </si>
  <si>
    <t>OÚ Proseč p.Ještědem</t>
  </si>
  <si>
    <t>OÚ Příšovice</t>
  </si>
  <si>
    <t>OÚ Radimovice</t>
  </si>
  <si>
    <t>OÚ Rynoltice</t>
  </si>
  <si>
    <t>OÚ Soběslavice</t>
  </si>
  <si>
    <t>OÚ Stráž n.N.</t>
  </si>
  <si>
    <t>OÚ Světlá p. Ještědem</t>
  </si>
  <si>
    <t>OÚ Svijanský Újezd</t>
  </si>
  <si>
    <t>OÚ Svijany</t>
  </si>
  <si>
    <t>OÚ Sychrov</t>
  </si>
  <si>
    <t>OÚ Šimomovice</t>
  </si>
  <si>
    <t>OÚ Višňová</t>
  </si>
  <si>
    <t>OÚ Vlastibořice</t>
  </si>
  <si>
    <t>OÚ Všelibice</t>
  </si>
  <si>
    <t>OÚ Zdislava</t>
  </si>
  <si>
    <t>OÚ Žďárek</t>
  </si>
  <si>
    <t>MěÚ Jablonné v Podještědí</t>
  </si>
  <si>
    <t>OÚ Janovice v Podještědí</t>
  </si>
  <si>
    <t>MěÚ Jablonec n.N.</t>
  </si>
  <si>
    <t>MěÚ Desná</t>
  </si>
  <si>
    <t>Rychnov u Jablonce</t>
  </si>
  <si>
    <t>MěÚ Smržovka</t>
  </si>
  <si>
    <t>MěÚ Tanvald</t>
  </si>
  <si>
    <t>MěÚ Velké Hamry</t>
  </si>
  <si>
    <t>MěÚ Železný Brod</t>
  </si>
  <si>
    <t>OÚ Albrechtice</t>
  </si>
  <si>
    <t>OÚ Bedřichov</t>
  </si>
  <si>
    <t>OÚ Dalešice</t>
  </si>
  <si>
    <t>OÚ Držkov</t>
  </si>
  <si>
    <t>OÚ Frýdštejn</t>
  </si>
  <si>
    <t>OÚ Janov n.N.</t>
  </si>
  <si>
    <t>OÚ Jenišovice</t>
  </si>
  <si>
    <t>OÚ Jílové</t>
  </si>
  <si>
    <t>OÚ Jiřetín p. Bukovou</t>
  </si>
  <si>
    <t>OÚ Josefův Důl</t>
  </si>
  <si>
    <t>OÚ Koberovy</t>
  </si>
  <si>
    <t>OÚ Kořenov</t>
  </si>
  <si>
    <t>OÚ Líšný</t>
  </si>
  <si>
    <t>OÚ Loužnice</t>
  </si>
  <si>
    <t>OÚ Lučany n.N.</t>
  </si>
  <si>
    <t>OÚ Malá Skála</t>
  </si>
  <si>
    <t>OÚ Maršovice</t>
  </si>
  <si>
    <t>OÚ Nová Ves</t>
  </si>
  <si>
    <t>OÚ Plavy</t>
  </si>
  <si>
    <t>OÚ Pulečný</t>
  </si>
  <si>
    <t>OÚ Radčice</t>
  </si>
  <si>
    <t>OÚ Rádlo</t>
  </si>
  <si>
    <t>OÚ Skuhrov</t>
  </si>
  <si>
    <t>OÚ Vlastiboř</t>
  </si>
  <si>
    <t>OÚ Zásada</t>
  </si>
  <si>
    <t>OÚ Zlatá Olešnice</t>
  </si>
  <si>
    <t>MěÚ Č.Lípa</t>
  </si>
  <si>
    <t>MěÚ Cvikov</t>
  </si>
  <si>
    <t>MěÚ Doksy</t>
  </si>
  <si>
    <t>MěÚ Dubá</t>
  </si>
  <si>
    <t>MěÚ Kamenický Šenov</t>
  </si>
  <si>
    <t>MěÚ Mimoň</t>
  </si>
  <si>
    <t>MěÚ Nový Bor</t>
  </si>
  <si>
    <t>MěÚ Stráž pod Ralskem</t>
  </si>
  <si>
    <t>MěÚ Zákupy</t>
  </si>
  <si>
    <t>MěÚ Žandov</t>
  </si>
  <si>
    <t>OÚ Bezděz</t>
  </si>
  <si>
    <t>OÚ Blatce</t>
  </si>
  <si>
    <t>OÚ Blížervedly</t>
  </si>
  <si>
    <t>OÚ Bohatice</t>
  </si>
  <si>
    <t>OÚ Brniště</t>
  </si>
  <si>
    <t>OÚ Dubnice</t>
  </si>
  <si>
    <t>OÚ Hamr na Jezeře</t>
  </si>
  <si>
    <t>OÚ Holany</t>
  </si>
  <si>
    <t>OÚ Horní Libchava</t>
  </si>
  <si>
    <t>OÚ Horní Police</t>
  </si>
  <si>
    <t>OÚ Chlum</t>
  </si>
  <si>
    <t>OÚ Chotovice</t>
  </si>
  <si>
    <t>OÚ Jestřebí</t>
  </si>
  <si>
    <t>OÚ Kozly</t>
  </si>
  <si>
    <t>OÚ Kravaře u Č Lípy</t>
  </si>
  <si>
    <t>OÚ Krompach</t>
  </si>
  <si>
    <t>OÚ Kunratice u Cvikova</t>
  </si>
  <si>
    <t>OÚ Kvítkov</t>
  </si>
  <si>
    <t>OÚ Luka</t>
  </si>
  <si>
    <t>OÚ Mařenice</t>
  </si>
  <si>
    <t>OÚ Noviny p. Ralskem</t>
  </si>
  <si>
    <t>Nový Oldřichov</t>
  </si>
  <si>
    <t>OÚ Okna</t>
  </si>
  <si>
    <t>OÚ Okrouhlá</t>
  </si>
  <si>
    <t>OÚ Polevsko</t>
  </si>
  <si>
    <t>OÚ Provodín</t>
  </si>
  <si>
    <t>OÚ Prysk</t>
  </si>
  <si>
    <t>OÚ Radvanec</t>
  </si>
  <si>
    <t>OÚ Ralsko</t>
  </si>
  <si>
    <t>Oú Skalice</t>
  </si>
  <si>
    <t>OÚ Skalka U Doks</t>
  </si>
  <si>
    <t>OÚ Sloup v Čechách</t>
  </si>
  <si>
    <t>OÚ Slunečná</t>
  </si>
  <si>
    <t>OÚ Sosnová</t>
  </si>
  <si>
    <t>OÚ Stružnice</t>
  </si>
  <si>
    <t>OÚ Stvolínky</t>
  </si>
  <si>
    <t>OÚ Svojkov</t>
  </si>
  <si>
    <t>OÚ Svor</t>
  </si>
  <si>
    <t>OÚ Tachov</t>
  </si>
  <si>
    <t>OÚ Tuhaň</t>
  </si>
  <si>
    <t>OÚ Velenice</t>
  </si>
  <si>
    <t>OÚ Velký Valtinov</t>
  </si>
  <si>
    <t>OÚ Volfartice</t>
  </si>
  <si>
    <t>OÚ Vrchovany</t>
  </si>
  <si>
    <t>OÚ Zahrádky</t>
  </si>
  <si>
    <t>OÚ Ždírec</t>
  </si>
  <si>
    <t>MěÚ Semily</t>
  </si>
  <si>
    <t>OÚ Harrachov v Krkonoších</t>
  </si>
  <si>
    <t>OÚ Jablonec n.Jizerou</t>
  </si>
  <si>
    <t>MěÚ Jilemnice</t>
  </si>
  <si>
    <t>MěÚ Lomn ice n.Popelkou</t>
  </si>
  <si>
    <t>MěÚ Rokytnice n.Jizerou</t>
  </si>
  <si>
    <t>MěÚ Rovensko pod Troskami</t>
  </si>
  <si>
    <t>MěÚ Turnov</t>
  </si>
  <si>
    <t>MěÚ Vysoké n. Jizerou</t>
  </si>
  <si>
    <t>OÚ Bělá</t>
  </si>
  <si>
    <t>OÚ Benecko</t>
  </si>
  <si>
    <t>Benešov u Semil</t>
  </si>
  <si>
    <t>OÚ Bozkov</t>
  </si>
  <si>
    <t>OÚ Bradlecká Lhota</t>
  </si>
  <si>
    <t>OÚ Bukovina U Čisté</t>
  </si>
  <si>
    <t>Bystrá n.Jizerou</t>
  </si>
  <si>
    <t>OÚ Čistá u Horek</t>
  </si>
  <si>
    <t>Háje n. Jizerou</t>
  </si>
  <si>
    <t>OÚ Holenice</t>
  </si>
  <si>
    <t>Horka u Staré Paky</t>
  </si>
  <si>
    <t>OÚ Horní Branná</t>
  </si>
  <si>
    <t>OÚ Hrubá Skála</t>
  </si>
  <si>
    <t>OÚ Chuchelna</t>
  </si>
  <si>
    <t>OÚ Jesenný</t>
  </si>
  <si>
    <t>OÚ Jestřabí v Krkonoších</t>
  </si>
  <si>
    <t>OÚ Kacanovy</t>
  </si>
  <si>
    <t>OÚ Karlovice</t>
  </si>
  <si>
    <t>OÚ Klokočí</t>
  </si>
  <si>
    <t>OÚ Košťálov</t>
  </si>
  <si>
    <t>Kruh</t>
  </si>
  <si>
    <t>OÚ Ktová</t>
  </si>
  <si>
    <t>OÚ Levínská Olešnice</t>
  </si>
  <si>
    <t>OÚ Libštát</t>
  </si>
  <si>
    <t>OÚ Loučky</t>
  </si>
  <si>
    <t>OÚ Martinice v Krkonoších</t>
  </si>
  <si>
    <t>OÚ Mírová pod Kozákovem</t>
  </si>
  <si>
    <t>OÚ Modřišice</t>
  </si>
  <si>
    <t>OÚ Mříčná</t>
  </si>
  <si>
    <t>Nová Ves p.Popelkou</t>
  </si>
  <si>
    <t>OÚ Ohrazenice</t>
  </si>
  <si>
    <t>OÚ Olešnice u Turnova</t>
  </si>
  <si>
    <t>OÚ Paseky n. Jizerou</t>
  </si>
  <si>
    <t>OÚ Peřimov</t>
  </si>
  <si>
    <t>OÚ poniklá n.Jizerou</t>
  </si>
  <si>
    <t>OÚ Přepeře</t>
  </si>
  <si>
    <t>OÚ Příkrý</t>
  </si>
  <si>
    <t>OÚ Radostná pod Kozákovem</t>
  </si>
  <si>
    <t>OÚ Rakousy</t>
  </si>
  <si>
    <t>OÚ Roprachtice</t>
  </si>
  <si>
    <t>OÚ Roztoky u Jilemnice</t>
  </si>
  <si>
    <t>OÚ Roztoky u Semil</t>
  </si>
  <si>
    <t>OÚ Slaná</t>
  </si>
  <si>
    <t>OÚ Stružinec</t>
  </si>
  <si>
    <t>OÚ Studenec</t>
  </si>
  <si>
    <t>OÚ Svojek</t>
  </si>
  <si>
    <t>OÚ Syřenov</t>
  </si>
  <si>
    <t>OÚ Tatobity</t>
  </si>
  <si>
    <t>OÚ Troskovice</t>
  </si>
  <si>
    <t>OÚ Veselá</t>
  </si>
  <si>
    <t>OÚ Víchová n. Jizerou</t>
  </si>
  <si>
    <t>OÚ Vítkovice</t>
  </si>
  <si>
    <t>OÚ Všeň</t>
  </si>
  <si>
    <t>OÚ Vyskeř</t>
  </si>
  <si>
    <t>OÚ Záhoří</t>
  </si>
  <si>
    <t>OÚ Žernov</t>
  </si>
  <si>
    <t>ORJ 07 - odbor kultury, památkové péče a cestovního ruchu</t>
  </si>
  <si>
    <t>912 07 - Účelové příspěvky PO / odbor kultury, památkové péče a cestovního ruchu</t>
  </si>
  <si>
    <t>912 07</t>
  </si>
  <si>
    <t>07500991702</t>
  </si>
  <si>
    <t>Umělecké dílo pro budovu Severočeského muzea v Liberci</t>
  </si>
  <si>
    <t>07501001703</t>
  </si>
  <si>
    <t>OGL - oprava klimatizace a střechy budovy</t>
  </si>
  <si>
    <t xml:space="preserve">Původní akce pod tímto ORG - "OGL střecha budovy" nebyla v roce 2020 realizována, v roce 2021 bude provedena odborná studie problému a následné řešení problému. </t>
  </si>
  <si>
    <t>07501011701</t>
  </si>
  <si>
    <t>KVK  - Databáze regionálních osobností</t>
  </si>
  <si>
    <t>07501021702</t>
  </si>
  <si>
    <t>SML - Slavnostní otevření muzea</t>
  </si>
  <si>
    <t>07501281705</t>
  </si>
  <si>
    <t>MČRT - Rekonstrukce Skálova č.p. 72</t>
  </si>
  <si>
    <t>Navýšení položky dle sktuální potřeby akce pří zachování limitu kapitoly.</t>
  </si>
  <si>
    <t>913 07 - Příspěvkové organizace / odbor kultury, památkové péče a cestovního ruchu</t>
  </si>
  <si>
    <t>913 07</t>
  </si>
  <si>
    <t>000001701</t>
  </si>
  <si>
    <t>Krajská vědecká knihovna v Liberci</t>
  </si>
  <si>
    <t>000001702</t>
  </si>
  <si>
    <t xml:space="preserve">Severočeké muzeum v Liberci </t>
  </si>
  <si>
    <t>000001703</t>
  </si>
  <si>
    <t xml:space="preserve">Oblastní galerie v Liberci </t>
  </si>
  <si>
    <t>000001704</t>
  </si>
  <si>
    <t xml:space="preserve">Vlastivědné muzeum a galerie v České Lípě </t>
  </si>
  <si>
    <t>000001705</t>
  </si>
  <si>
    <t>Muzeum Českého ráje v Turnově</t>
  </si>
  <si>
    <t>013070000</t>
  </si>
  <si>
    <t>finanční rezerva na řešení provozních potřeb v průběhu roku</t>
  </si>
  <si>
    <t>914 07 - Působnosti / odbor kultury, památkové péče a cestovního ruchu</t>
  </si>
  <si>
    <t>914 07</t>
  </si>
  <si>
    <t>Činnosti v kultuře</t>
  </si>
  <si>
    <t>0712000000</t>
  </si>
  <si>
    <t>propagace kultury v LK</t>
  </si>
  <si>
    <t>100 000 Kč  přesunuto na základě zkušenosti roku 2020  na památkovou péči - Dny Lidové architektury</t>
  </si>
  <si>
    <t>0755000000</t>
  </si>
  <si>
    <t>Koncert 25. výročí spolupráce St. Gallen</t>
  </si>
  <si>
    <t>0756000000</t>
  </si>
  <si>
    <t>Strategie rozvoje PO 2021 - 2026</t>
  </si>
  <si>
    <t>0748000000</t>
  </si>
  <si>
    <t xml:space="preserve">Kniha roku </t>
  </si>
  <si>
    <t>Památková péče</t>
  </si>
  <si>
    <t>7210000000</t>
  </si>
  <si>
    <t>propagace památkové péče</t>
  </si>
  <si>
    <t>40 000 Kč přesunuto  na základě zkušenosti roku 2020 na dny Lidové architektury</t>
  </si>
  <si>
    <t>7250000000</t>
  </si>
  <si>
    <t>Dny lidové architektury</t>
  </si>
  <si>
    <t>Na základě aktuální zlušenosti z roku 2020 položka navýšena o 140 000 Kč v rámci limitu kapitoly</t>
  </si>
  <si>
    <t>Cestovní ruch</t>
  </si>
  <si>
    <t>0731000000</t>
  </si>
  <si>
    <t>marketingová podpora</t>
  </si>
  <si>
    <t>Navýšení položky o 400 000 Kč - zvýšení propagace cestovního ruchu na sociálních sítích</t>
  </si>
  <si>
    <t>0733000000</t>
  </si>
  <si>
    <t>turistická infrastruktura cestovního ruchu</t>
  </si>
  <si>
    <t>Snížení položky o 400 000 Kč z důvodu preference online prezentace cestovného ruchu</t>
  </si>
  <si>
    <t>0737000000</t>
  </si>
  <si>
    <t>Křišťálové údolí</t>
  </si>
  <si>
    <t>0738000000</t>
  </si>
  <si>
    <t>Program rozvoje cestovního ruchu LK</t>
  </si>
  <si>
    <t>0744000000</t>
  </si>
  <si>
    <t>Marketingová strategie cestovního ruchu LK</t>
  </si>
  <si>
    <t>Převedení 100 000 Kč na novou formu propagace Liberec Film Office</t>
  </si>
  <si>
    <t>0731010000</t>
  </si>
  <si>
    <t>Marketingová podpora CR - Liberec Film Office</t>
  </si>
  <si>
    <t>Propagace cestovního ruchu prostřednictvím organizace s celokrajskou působností</t>
  </si>
  <si>
    <t>0750110000</t>
  </si>
  <si>
    <t>Moderní příležitosti marketingu cestovního ruchu</t>
  </si>
  <si>
    <t xml:space="preserve">0750140000
</t>
  </si>
  <si>
    <t>projekty v rámci Interreg V-A ČR-Polsko 2014-2020 a v rámci programu ČR-Sasko 2014-2020 - Českopolská Hřebenovka východní část</t>
  </si>
  <si>
    <t>917 07 - Transfery / odbor kultury, památkové péče a cestovního ruchu</t>
  </si>
  <si>
    <t>917 07</t>
  </si>
  <si>
    <t>Regionální funkce knihoven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</si>
  <si>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</si>
  <si>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</si>
  <si>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</si>
  <si>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</si>
  <si>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</si>
  <si>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</si>
  <si>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</si>
  <si>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t>07700052701</t>
  </si>
  <si>
    <t>Divadlo F.X.Šaldy Liberec</t>
  </si>
  <si>
    <t>07700062703</t>
  </si>
  <si>
    <t>Naivní divadlo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</si>
  <si>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</si>
  <si>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</si>
  <si>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 xml:space="preserve">Podpora rozvoje turistického regionu Český ráj - Sdružení Český ráj </t>
  </si>
  <si>
    <t>07703250000</t>
  </si>
  <si>
    <t>Podpora rozvoje lokální společnosti Máchův kraj</t>
  </si>
  <si>
    <t>07703260000</t>
  </si>
  <si>
    <t>Podpora rozvoje turistického regionu Lužické hory</t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</si>
  <si>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</si>
  <si>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</si>
  <si>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</si>
  <si>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</si>
  <si>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</si>
  <si>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t>Marketingové aktivity sdružení-Sdružení pro rozvoj cestovního ruchu LK</t>
  </si>
  <si>
    <t>07700120000</t>
  </si>
  <si>
    <t>Obnova značení turistických tras - Klub českých turistů</t>
  </si>
  <si>
    <t>07700130000</t>
  </si>
  <si>
    <t>Veletrh Euroregiontour Jablonec nad Nisou</t>
  </si>
  <si>
    <t>07700140000</t>
  </si>
  <si>
    <t>Podpora postupových soutěží a přehlídek neprofesionálních uměleckých aktivit dětí, mládeže a dospělých-Různí žadatelé – organizátoři postupových přehlídek v LK</t>
  </si>
  <si>
    <t>Snížení položky o 100 000 Kč ve prospěch položky Valdštejnské slavnosti, která nebyla zahrnuta ve střednědovém výhledu.</t>
  </si>
  <si>
    <t>07700150000</t>
  </si>
  <si>
    <t>Mezinár.hudební festival Lípa Musica - ARBOR - spolek pro duch.kulturu, Česká Lípa</t>
  </si>
  <si>
    <t>07700160000</t>
  </si>
  <si>
    <t xml:space="preserve">Dvořákův festival – Dvořákův Turnov a Sychrov-Spolek přátel hud.festivalu </t>
  </si>
  <si>
    <t>07700170000</t>
  </si>
  <si>
    <t>Mezinár.pěvecký festival Bohemia Cantát Liberec-Bohemia Cantat Liberec</t>
  </si>
  <si>
    <t>07700180000</t>
  </si>
  <si>
    <t>Křehká krása Jablonec n.N-Svaz výrobců skla</t>
  </si>
  <si>
    <t>07800020000</t>
  </si>
  <si>
    <t>Muzeum Jablonec - Trienále</t>
  </si>
  <si>
    <t>07700250000</t>
  </si>
  <si>
    <t>Kniha roku</t>
  </si>
  <si>
    <t>07801040000</t>
  </si>
  <si>
    <t>BIG BAND JAM  -  Big O Band - Marek Ottl</t>
  </si>
  <si>
    <t>07801050000</t>
  </si>
  <si>
    <t>Benátská!  - První festivalová, s.r.o.</t>
  </si>
  <si>
    <t>07801060000</t>
  </si>
  <si>
    <t>Jazzfest Liberec  - Bohemia Jazzfest, o.p.s.</t>
  </si>
  <si>
    <t>07801072003</t>
  </si>
  <si>
    <t>Valdštejnské slavnosti (bienále)</t>
  </si>
  <si>
    <t>07801140000</t>
  </si>
  <si>
    <t>Soutěž o nejlepší knihovnu LK</t>
  </si>
  <si>
    <t>07801150000</t>
  </si>
  <si>
    <t>Soutěž o nejlepší kroniku</t>
  </si>
  <si>
    <t>07801160000</t>
  </si>
  <si>
    <t>Noc pod hvězdami-benef.koncert, Zahrádky</t>
  </si>
  <si>
    <t>07801300000</t>
  </si>
  <si>
    <t>Taneční a pohybové studio Magdaléna - Tanec, tanec</t>
  </si>
  <si>
    <t>07801330000</t>
  </si>
  <si>
    <t>OS Větrov Vysoké n. J. - Krakonošův divadelní podzim</t>
  </si>
  <si>
    <t>07801422703</t>
  </si>
  <si>
    <t>Naivní divadlo Lbc,p.o-Mateřinka (bienále)</t>
  </si>
  <si>
    <t>07801770000</t>
  </si>
  <si>
    <t>Památka roku Libereckého kraje</t>
  </si>
  <si>
    <t>07801812703</t>
  </si>
  <si>
    <t>svozy dětí do Naivního divadla</t>
  </si>
  <si>
    <t>Snížení položky o 20 000 Kč ve prospěch položky Valdštejnské slavnosti, která nebyla zahrnuta ve střednědovém výhledu.</t>
  </si>
  <si>
    <t>07801910000</t>
  </si>
  <si>
    <t>Bitva u Liberce ARCHA 13</t>
  </si>
  <si>
    <t>07801930000</t>
  </si>
  <si>
    <t>ARBOR - koncert pro Liberecký kraj</t>
  </si>
  <si>
    <t>07801980000</t>
  </si>
  <si>
    <t>Podpora činnosti - Geopark Ralsko</t>
  </si>
  <si>
    <t>07801990000</t>
  </si>
  <si>
    <t>Podpora činnosti - Geopark Český ráj</t>
  </si>
  <si>
    <t>07803005009</t>
  </si>
  <si>
    <t>Vysoké nad Jizerou - osobnost Karla Kramáře</t>
  </si>
  <si>
    <t>07803010000</t>
  </si>
  <si>
    <t>Celostátní výstava bižureie a skla - Toskánský palác</t>
  </si>
  <si>
    <t>07803020000</t>
  </si>
  <si>
    <t>Festival dětského čtenářství (dříve Veletrh dětské knihy)</t>
  </si>
  <si>
    <t>07803030000</t>
  </si>
  <si>
    <t>Febiofest</t>
  </si>
  <si>
    <t>07803100000</t>
  </si>
  <si>
    <t>Majáles</t>
  </si>
  <si>
    <t>07803200000</t>
  </si>
  <si>
    <t>Létofest</t>
  </si>
  <si>
    <t>07803240000</t>
  </si>
  <si>
    <t>Podpora ojedinělých projektů zaměřených na řešení naléhavých potřeb v oblasti kultury, památkové péče a cestovního ruchu</t>
  </si>
  <si>
    <t>07804380000</t>
  </si>
  <si>
    <t>Broumovsko pískovcová skalní města</t>
  </si>
  <si>
    <t>07805150000</t>
  </si>
  <si>
    <t>Anifilm - festival animovaných filmů</t>
  </si>
  <si>
    <t>07805160000</t>
  </si>
  <si>
    <t>Oslavy Ještědu</t>
  </si>
  <si>
    <t>Snížení položky o 80 000 Kč ve prospěch položky Valdštejnské slavnosti, která nebyla zahrnuta ve střednědovém výhledu.</t>
  </si>
  <si>
    <t>07805175008</t>
  </si>
  <si>
    <t>Město Turnov - 150. výročí J. Pekaře</t>
  </si>
  <si>
    <t>07700272031</t>
  </si>
  <si>
    <t>Dixieland v Křižanech</t>
  </si>
  <si>
    <t>07700280000</t>
  </si>
  <si>
    <t>Festival Všudybud</t>
  </si>
  <si>
    <t>07700290000</t>
  </si>
  <si>
    <t>Letní jazzová dílna K.Velebného</t>
  </si>
  <si>
    <t>07700260000</t>
  </si>
  <si>
    <t>Nisa film festival</t>
  </si>
  <si>
    <t>Program regenerace městských památkových zón</t>
  </si>
  <si>
    <t>07700210000</t>
  </si>
  <si>
    <t>odměna za vitězství v kraj.kole soutěže o Cenu za nejlepší přípravu a realizaci Programu regenerace měst.památ.rezervací a měst.památ.zón</t>
  </si>
  <si>
    <t>Podpora projektů obnov kulturních památek s celokrajským významem</t>
  </si>
  <si>
    <t>Činnost uvedená v Programovém prohlášení, na kterou nejsou v rozpočtu 2021 vyčleněny prostředky. Částka navrhovaná odborem k případnému dofinancování je 5 000 000 Kč.</t>
  </si>
  <si>
    <t>920 07 - Kapitálové výdaje / odbor kultury, památkové péče a cestovního ruchu</t>
  </si>
  <si>
    <t>920 07</t>
  </si>
  <si>
    <t>923 07 - Spolufinancování EU / odbor kultury, památkové péče a cestovního ruchu</t>
  </si>
  <si>
    <t>923 07</t>
  </si>
  <si>
    <t>07600010000</t>
  </si>
  <si>
    <r>
      <rPr>
        <b/>
        <sz val="8"/>
        <rFont val="Arial"/>
        <family val="2"/>
        <charset val="238"/>
      </rPr>
      <t xml:space="preserve">Česko-polská Hřebenovka - východní část </t>
    </r>
    <r>
      <rPr>
        <sz val="8"/>
        <rFont val="Arial"/>
        <family val="2"/>
        <charset val="238"/>
      </rPr>
      <t xml:space="preserve">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</si>
  <si>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rPr>
        <b/>
        <sz val="8"/>
        <rFont val="Arial"/>
        <family val="2"/>
        <charset val="238"/>
      </rPr>
      <t>Česko-polská Hřebenovka - východní čás</t>
    </r>
    <r>
      <rPr>
        <sz val="8"/>
        <rFont val="Arial"/>
        <family val="2"/>
        <charset val="238"/>
      </rPr>
      <t xml:space="preserve">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</si>
  <si>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t>07600030000</t>
  </si>
  <si>
    <r>
      <rPr>
        <b/>
        <sz val="8"/>
        <rFont val="Arial"/>
        <family val="2"/>
        <charset val="238"/>
      </rPr>
      <t>Za společným dědictvím na kole i pěšky</t>
    </r>
    <r>
      <rPr>
        <sz val="8"/>
        <rFont val="Arial"/>
        <family val="2"/>
        <charset val="238"/>
      </rPr>
      <t xml:space="preserve"> - </t>
    </r>
    <r>
      <rPr>
        <sz val="8"/>
        <color indexed="12"/>
        <rFont val="Arial"/>
        <family val="2"/>
        <charset val="238"/>
      </rPr>
      <t>spolufinancování LK</t>
    </r>
  </si>
  <si>
    <r>
      <rPr>
        <b/>
        <sz val="8"/>
        <rFont val="Arial"/>
        <family val="2"/>
        <charset val="238"/>
      </rPr>
      <t>Za společným dědictvím na kole i pěšky</t>
    </r>
    <r>
      <rPr>
        <sz val="8"/>
        <rFont val="Arial"/>
        <family val="2"/>
        <charset val="238"/>
      </rPr>
      <t xml:space="preserve"> - </t>
    </r>
    <r>
      <rPr>
        <sz val="8"/>
        <color indexed="10"/>
        <rFont val="Arial"/>
        <family val="2"/>
        <charset val="238"/>
      </rPr>
      <t>předfinancování LK</t>
    </r>
  </si>
  <si>
    <t>07600081705</t>
  </si>
  <si>
    <r>
      <rPr>
        <b/>
        <sz val="8"/>
        <rFont val="Arial"/>
        <family val="2"/>
        <charset val="238"/>
      </rPr>
      <t>MČRT Brána do světa sbírek</t>
    </r>
    <r>
      <rPr>
        <sz val="8"/>
        <rFont val="Arial"/>
        <family val="2"/>
        <charset val="238"/>
      </rPr>
      <t xml:space="preserve">, návratná finanční výpomoc - </t>
    </r>
    <r>
      <rPr>
        <sz val="8"/>
        <color rgb="FFFF0000"/>
        <rFont val="Arial"/>
        <family val="2"/>
        <charset val="238"/>
      </rPr>
      <t>předfinancování LK</t>
    </r>
  </si>
  <si>
    <t>07600130000</t>
  </si>
  <si>
    <r>
      <rPr>
        <b/>
        <sz val="8"/>
        <rFont val="Arial"/>
        <family val="2"/>
        <charset val="238"/>
      </rPr>
      <t>Centrální depozitář pro PO resortu Kultur</t>
    </r>
    <r>
      <rPr>
        <sz val="8"/>
        <rFont val="Arial"/>
        <family val="2"/>
        <charset val="238"/>
      </rPr>
      <t xml:space="preserve">y - </t>
    </r>
    <r>
      <rPr>
        <sz val="8"/>
        <color rgb="FF0000FF"/>
        <rFont val="Arial"/>
        <family val="2"/>
        <charset val="238"/>
      </rPr>
      <t xml:space="preserve">spolufinancování LK </t>
    </r>
  </si>
  <si>
    <t>07600171705</t>
  </si>
  <si>
    <r>
      <rPr>
        <b/>
        <sz val="8"/>
        <rFont val="Arial"/>
        <family val="2"/>
        <charset val="238"/>
      </rPr>
      <t>MČRT Restaurování historických artefaktů</t>
    </r>
    <r>
      <rPr>
        <sz val="8"/>
        <rFont val="Arial"/>
        <family val="2"/>
        <charset val="238"/>
      </rPr>
      <t xml:space="preserve"> - </t>
    </r>
    <r>
      <rPr>
        <sz val="8"/>
        <color indexed="12"/>
        <rFont val="Arial"/>
        <family val="2"/>
        <charset val="238"/>
      </rPr>
      <t>spolufinancování LK</t>
    </r>
  </si>
  <si>
    <t>Předfinancování schválené ZK 26. 11. 2019 ze dne 514/19/ZK</t>
  </si>
  <si>
    <r>
      <rPr>
        <b/>
        <sz val="8"/>
        <rFont val="Arial"/>
        <family val="2"/>
        <charset val="238"/>
      </rPr>
      <t>MČRT Restaurování historických artefaktů</t>
    </r>
    <r>
      <rPr>
        <sz val="8"/>
        <rFont val="Arial"/>
        <family val="2"/>
        <charset val="238"/>
      </rPr>
      <t xml:space="preserve"> - NFV - </t>
    </r>
    <r>
      <rPr>
        <sz val="8"/>
        <color rgb="FFFF0000"/>
        <rFont val="Arial"/>
        <family val="2"/>
        <charset val="238"/>
      </rPr>
      <t>předfinancování LK</t>
    </r>
    <r>
      <rPr>
        <sz val="8"/>
        <color theme="1"/>
        <rFont val="Arial"/>
        <family val="2"/>
        <charset val="238"/>
      </rPr>
      <t/>
    </r>
  </si>
  <si>
    <t>Navýšení částky na skutečnou částku podle platebního kalendáře projektu.</t>
  </si>
  <si>
    <t>07600151702</t>
  </si>
  <si>
    <r>
      <rPr>
        <b/>
        <sz val="8"/>
        <rFont val="Arial"/>
        <family val="2"/>
        <charset val="238"/>
      </rPr>
      <t>SML Záchrana pokladů ze sbírek SM</t>
    </r>
    <r>
      <rPr>
        <sz val="8"/>
        <rFont val="Arial"/>
        <family val="2"/>
        <charset val="238"/>
      </rPr>
      <t xml:space="preserve">L - </t>
    </r>
    <r>
      <rPr>
        <sz val="8"/>
        <color indexed="12"/>
        <rFont val="Arial"/>
        <family val="2"/>
        <charset val="238"/>
      </rPr>
      <t>spolufinancov</t>
    </r>
    <r>
      <rPr>
        <sz val="8"/>
        <color rgb="FF0000FF"/>
        <rFont val="Arial"/>
        <family val="2"/>
        <charset val="238"/>
      </rPr>
      <t>ání LK</t>
    </r>
  </si>
  <si>
    <r>
      <rPr>
        <b/>
        <sz val="8"/>
        <rFont val="Arial"/>
        <family val="2"/>
        <charset val="238"/>
      </rPr>
      <t>SML Záchrana pokladů ze sbírek SM</t>
    </r>
    <r>
      <rPr>
        <sz val="8"/>
        <rFont val="Arial"/>
        <family val="2"/>
        <charset val="238"/>
      </rPr>
      <t xml:space="preserve">L - </t>
    </r>
    <r>
      <rPr>
        <sz val="8"/>
        <color rgb="FFFF0000"/>
        <rFont val="Arial"/>
        <family val="2"/>
        <charset val="238"/>
      </rPr>
      <t xml:space="preserve">předfinancování LK </t>
    </r>
  </si>
  <si>
    <t>07600161702</t>
  </si>
  <si>
    <r>
      <rPr>
        <b/>
        <sz val="8"/>
        <rFont val="Arial"/>
        <family val="2"/>
        <charset val="238"/>
      </rPr>
      <t>SML - Česko-německé vztahy očima dítět</t>
    </r>
    <r>
      <rPr>
        <sz val="8"/>
        <rFont val="Arial"/>
        <family val="2"/>
        <charset val="238"/>
      </rPr>
      <t xml:space="preserve">e - </t>
    </r>
    <r>
      <rPr>
        <sz val="8"/>
        <color indexed="12"/>
        <rFont val="Arial"/>
        <family val="2"/>
        <charset val="238"/>
      </rPr>
      <t>spolufinancová</t>
    </r>
    <r>
      <rPr>
        <sz val="8"/>
        <color rgb="FF0000FF"/>
        <rFont val="Arial"/>
        <family val="2"/>
        <charset val="238"/>
      </rPr>
      <t>ní LK</t>
    </r>
  </si>
  <si>
    <r>
      <rPr>
        <b/>
        <sz val="8"/>
        <rFont val="Arial"/>
        <family val="2"/>
        <charset val="238"/>
      </rPr>
      <t>SML - Česko-německé vztahy očima dítět</t>
    </r>
    <r>
      <rPr>
        <sz val="8"/>
        <rFont val="Arial"/>
        <family val="2"/>
        <charset val="238"/>
      </rPr>
      <t>e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</si>
  <si>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07600191702</t>
  </si>
  <si>
    <t xml:space="preserve">SML Podpora učitelů přírodopisu, NFV </t>
  </si>
  <si>
    <t>Prostředky zahrnty již v upraveném rozpočtu 2020</t>
  </si>
  <si>
    <t>07600181702</t>
  </si>
  <si>
    <t xml:space="preserve">SML Geomorfologie sever. svahů Jizerských hor, NFV </t>
  </si>
  <si>
    <t>926 07 - Dotační fond / odbor kultury, památkové péče a cestovního ruchu</t>
  </si>
  <si>
    <t>926 07</t>
  </si>
  <si>
    <t>Programy resortu kultury, památkové péče a ces.ruchu</t>
  </si>
  <si>
    <t>70100000000</t>
  </si>
  <si>
    <t>7.1. Kulturní aktivity v LK</t>
  </si>
  <si>
    <t>částka na období 7-12/2021</t>
  </si>
  <si>
    <t>70200000000</t>
  </si>
  <si>
    <t>7.2 Záchrana a obnova památek v LK</t>
  </si>
  <si>
    <t>V Programovém prohlášení uvedena částka 15 000 000 ročně, která v tuto chvíli není kryta rozpočtem kraje.</t>
  </si>
  <si>
    <t>70300000000</t>
  </si>
  <si>
    <t>7.3 Stavebně historický průzkum</t>
  </si>
  <si>
    <t>70400000000</t>
  </si>
  <si>
    <t>7.4 Archeologie</t>
  </si>
  <si>
    <t>70500000000</t>
  </si>
  <si>
    <t>7.5 Poznáváme kulturu</t>
  </si>
  <si>
    <t>70600000000</t>
  </si>
  <si>
    <t xml:space="preserve">7.6 Řemeslná a zážitkova turistika </t>
  </si>
  <si>
    <t>7.7 Podpora rozvoje cestovního ruchu v turistických oblastech</t>
  </si>
  <si>
    <t>70800000000</t>
  </si>
  <si>
    <t>7.8 Podpora infocenter</t>
  </si>
  <si>
    <t>70900000000</t>
  </si>
  <si>
    <t>7.9 Podpora nadregionálních témat a produktů</t>
  </si>
  <si>
    <t>7.10 Infrastruktura cestovního ruchu</t>
  </si>
  <si>
    <t>Návrh na zřízení nového programu ve výši 5 000 000 Kč uvedený v Programovém prohlášení bez alokace prostředků v rozpočtu.</t>
  </si>
  <si>
    <t>odvody PO v resortu kultury, památkové péče a CR</t>
  </si>
  <si>
    <t>Krajská vědecká knihovna v Liberci, příspěvková organizace</t>
  </si>
  <si>
    <t>Severočeské muzeum v Liberci, příspěvková organizace</t>
  </si>
  <si>
    <t>Oblastní galerie Liberec, příspěvková organizace</t>
  </si>
  <si>
    <t>Vlastivědné muzeum a galrie v České Lípě, příspěvková organizace</t>
  </si>
  <si>
    <t>Muzeum Českého ráje v Turnově, příspěvková organizace</t>
  </si>
  <si>
    <t>ORJ 08 - odbor životního prostředí a zemědělství</t>
  </si>
  <si>
    <t>932</t>
  </si>
  <si>
    <t>fond ochrany vod - závazný limit výdajů</t>
  </si>
  <si>
    <t>934</t>
  </si>
  <si>
    <t>lesnický fond - závazný limit</t>
  </si>
  <si>
    <t>913 08 - Příspěvkové organizace / odbor životního prostředí a zemědělství</t>
  </si>
  <si>
    <t>913 08</t>
  </si>
  <si>
    <t>1801</t>
  </si>
  <si>
    <t>914 08 - Působnosti / odbor životního prostředí a zemědělství</t>
  </si>
  <si>
    <t>914 08</t>
  </si>
  <si>
    <t>Environmentální výchova, vzdělávání a osvěta</t>
  </si>
  <si>
    <t>0810000000</t>
  </si>
  <si>
    <t>publikace a osvětové materiály o životním prostředí</t>
  </si>
  <si>
    <t>0812000000</t>
  </si>
  <si>
    <t>provozní potřeby - environmentální výchova, vzdělávání a osvěta</t>
  </si>
  <si>
    <t>Adaptační opatření na změnu klimatu</t>
  </si>
  <si>
    <t>0812020000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</si>
  <si>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</si>
  <si>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</si>
  <si>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</si>
  <si>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</si>
  <si>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</si>
  <si>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</si>
  <si>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</si>
  <si>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</si>
  <si>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</si>
  <si>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</si>
  <si>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</si>
  <si>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</si>
  <si>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</si>
  <si>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</si>
  <si>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</si>
  <si>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</si>
  <si>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</si>
  <si>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</si>
  <si>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</si>
  <si>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</si>
  <si>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</si>
  <si>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</si>
  <si>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</si>
  <si>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</si>
  <si>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</si>
  <si>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</si>
  <si>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pořádání porad a seminářů</t>
  </si>
  <si>
    <t>0853000000</t>
  </si>
  <si>
    <t>vyhodnocení plnění POH LK</t>
  </si>
  <si>
    <t xml:space="preserve"> 0853020000</t>
  </si>
  <si>
    <t>výstupy dle nového POH</t>
  </si>
  <si>
    <t>0853030000</t>
  </si>
  <si>
    <t>Podpora zpětného odběru</t>
  </si>
  <si>
    <t xml:space="preserve">č.org.+název, správně ja je uvedeno  </t>
  </si>
  <si>
    <t>Vodní hospodářství</t>
  </si>
  <si>
    <t>0860000000</t>
  </si>
  <si>
    <t>odborné posudky</t>
  </si>
  <si>
    <t>0861000000</t>
  </si>
  <si>
    <r>
      <t xml:space="preserve">činnost </t>
    </r>
    <r>
      <rPr>
        <sz val="8"/>
        <color rgb="FFFF0000"/>
        <rFont val="Arial"/>
        <family val="2"/>
        <charset val="238"/>
      </rPr>
      <t>a školení</t>
    </r>
    <r>
      <rPr>
        <sz val="8"/>
        <rFont val="Arial"/>
        <family val="2"/>
        <charset val="238"/>
      </rPr>
      <t xml:space="preserve"> povodňového orgánu</t>
    </r>
  </si>
  <si>
    <t>sloučení položek 086100, 086200 (zjednodušení)</t>
  </si>
  <si>
    <t>0862000000</t>
  </si>
  <si>
    <t>školení povodňového orgánu</t>
  </si>
  <si>
    <t>dtto</t>
  </si>
  <si>
    <t>0862010000</t>
  </si>
  <si>
    <t>vzdělávání a metodická pomoc</t>
  </si>
  <si>
    <t>0869000000</t>
  </si>
  <si>
    <t>souhrn opatření ochrany před povodněmi v LK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</si>
  <si>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</si>
  <si>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</si>
  <si>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</si>
  <si>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</si>
  <si>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</si>
  <si>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</si>
  <si>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</si>
  <si>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ukončit položku, nepokračuje</t>
  </si>
  <si>
    <t>0873000000</t>
  </si>
  <si>
    <t>stráž ochrany přírody</t>
  </si>
  <si>
    <t>0876000000</t>
  </si>
  <si>
    <t>plány péče o přírodu</t>
  </si>
  <si>
    <t>0877000000</t>
  </si>
  <si>
    <t>příprava projektů do národního programu ŽP</t>
  </si>
  <si>
    <t>Lesní hospodářství, myslivost, rybářství</t>
  </si>
  <si>
    <t>0884000000</t>
  </si>
  <si>
    <t>Myslivecká konference</t>
  </si>
  <si>
    <t>0886000000</t>
  </si>
  <si>
    <t>Vzdělávání a metodická pomoc</t>
  </si>
  <si>
    <t>0890000000</t>
  </si>
  <si>
    <t>GIS pro resort životního prostředí a zemědělství</t>
  </si>
  <si>
    <t>0890010000</t>
  </si>
  <si>
    <t>GIS dlouhodobé smluvní závazky</t>
  </si>
  <si>
    <t>nová položka, oddělení pro přehlednost</t>
  </si>
  <si>
    <t>0850100000</t>
  </si>
  <si>
    <t>Ošetření Valdštejnské lipové aleje Zahrádky - udržitelnost projektu</t>
  </si>
  <si>
    <t>0850110000</t>
  </si>
  <si>
    <t>Významné aleje LK- 1. etapa</t>
  </si>
  <si>
    <t>0850120000</t>
  </si>
  <si>
    <t>Významné aleje LK - 2. etapa, Albrechtice - Vítkov</t>
  </si>
  <si>
    <t>0850130000</t>
  </si>
  <si>
    <t>Významné aleje LK - 2. etapa, Kamenický Šenov -  Slunečná, Malá Skála</t>
  </si>
  <si>
    <t>917 08 - Transfery / odbor životního prostředí a zemědělství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</si>
  <si>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</si>
  <si>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</si>
  <si>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</si>
  <si>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</si>
  <si>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</si>
  <si>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08700045001</t>
  </si>
  <si>
    <t>Semilský pecen</t>
  </si>
  <si>
    <t>08700240000</t>
  </si>
  <si>
    <t>Regionální agrární rada LK</t>
  </si>
  <si>
    <t>08800062601</t>
  </si>
  <si>
    <t>Specializační studium pro školní koordinátory EVVO - ZOO Liberec</t>
  </si>
  <si>
    <t>08800122601</t>
  </si>
  <si>
    <t>M.R.K.E.V. síť škol zabývajících se EVVO - ZOO Liberec</t>
  </si>
  <si>
    <t>08800132601</t>
  </si>
  <si>
    <t>Ekoškola - ZOO Liberec</t>
  </si>
  <si>
    <t>08800140000</t>
  </si>
  <si>
    <t>Vydávání časopisu Krkonoše-Jizerské hory - Správa KRNAP</t>
  </si>
  <si>
    <t>08800150000</t>
  </si>
  <si>
    <t>Grantový fond EVdětí-Nadace I.Dejmala-ochr.p</t>
  </si>
  <si>
    <t>Potravinová banka</t>
  </si>
  <si>
    <t>08800162601</t>
  </si>
  <si>
    <t>Podpora nadregionálních veřejných služeb - ZOO Liberec</t>
  </si>
  <si>
    <t>08800292608</t>
  </si>
  <si>
    <t>Podpora nadregionálních veřejných služeb - Botanická zahrada</t>
  </si>
  <si>
    <t>08800360000</t>
  </si>
  <si>
    <t>Podpora divokých koní v Ralsku - Česká krajina o.p.s.</t>
  </si>
  <si>
    <t>Ochrana životního prostředí</t>
  </si>
  <si>
    <t>08800370000</t>
  </si>
  <si>
    <t>Podpora ojedinělých projektů na řešení nenadálých potřeb v oblasti životního prostředí a zemědělství</t>
  </si>
  <si>
    <t>08800380000</t>
  </si>
  <si>
    <t>Sanace staré ekologické zátěže v Srní - Ing. V. Ladýř-LADEO</t>
  </si>
  <si>
    <t>08800170000</t>
  </si>
  <si>
    <t>08800180000</t>
  </si>
  <si>
    <t>920 08 - Kapitálové výdaje / odbor životního prostředí a zemědělství</t>
  </si>
  <si>
    <t>920 08</t>
  </si>
  <si>
    <t>0860010000</t>
  </si>
  <si>
    <t>Plán rozvoje vodovodů a kanalizací Libereckého kraje</t>
  </si>
  <si>
    <t>0864040000</t>
  </si>
  <si>
    <t>Aktualizace koncepce ochrany přírody z roku 2014</t>
  </si>
  <si>
    <t>0864050000</t>
  </si>
  <si>
    <t>Plán ochrany proti suchu v Libereckém kraji</t>
  </si>
  <si>
    <t>923 08 - Spolufinancování EU / odbor životního prostředí a zemědělství</t>
  </si>
  <si>
    <t>923 08</t>
  </si>
  <si>
    <t xml:space="preserve">S P O L U F I N A N C O V Á N Í   E U 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</si>
  <si>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</si>
  <si>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</si>
  <si>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</si>
  <si>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</si>
  <si>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8.1 Podpora ekologické výchovy a osvěty</t>
  </si>
  <si>
    <t>80200000000</t>
  </si>
  <si>
    <t>8.2 Podpora ochrany přírody a krajiny</t>
  </si>
  <si>
    <t>80300000000</t>
  </si>
  <si>
    <t>8.3 Podpora včelařství</t>
  </si>
  <si>
    <t>80400000000</t>
  </si>
  <si>
    <t>8.4. Podpora práce s mládeží v oblasti ŽP a zemědělství</t>
  </si>
  <si>
    <t>80500000000</t>
  </si>
  <si>
    <t>8.5. Podpora prevence vzniku odpadů, kompostování a likvidace biologicky rozložitelného komunálního odpadu (BRKO)</t>
  </si>
  <si>
    <t>80600000000</t>
  </si>
  <si>
    <t>8.6 Podpora retece vody v krajině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</si>
  <si>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</si>
  <si>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</si>
  <si>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</si>
  <si>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</si>
  <si>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3220000000</t>
  </si>
  <si>
    <t>výdaje na opatření na odstranění závadného stavu</t>
  </si>
  <si>
    <t>3230000000</t>
  </si>
  <si>
    <r>
      <t xml:space="preserve">výdaje na opatření </t>
    </r>
    <r>
      <rPr>
        <strike/>
        <sz val="8"/>
        <rFont val="Arial"/>
        <family val="2"/>
        <charset val="238"/>
      </rPr>
      <t>na předcházení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k nápravě</t>
    </r>
    <r>
      <rPr>
        <sz val="8"/>
        <rFont val="Arial"/>
        <family val="2"/>
        <charset val="238"/>
      </rPr>
      <t xml:space="preserve"> ekolog.újm</t>
    </r>
    <r>
      <rPr>
        <strike/>
        <sz val="8"/>
        <rFont val="Arial"/>
        <family val="2"/>
        <charset val="238"/>
      </rPr>
      <t>ě</t>
    </r>
    <r>
      <rPr>
        <sz val="8"/>
        <color rgb="FFFF0000"/>
        <rFont val="Arial"/>
        <family val="2"/>
        <charset val="238"/>
      </rPr>
      <t>y</t>
    </r>
    <r>
      <rPr>
        <strike/>
        <sz val="8"/>
        <rFont val="Arial"/>
        <family val="2"/>
        <charset val="238"/>
      </rPr>
      <t xml:space="preserve"> </t>
    </r>
  </si>
  <si>
    <t>rozvoj vodohospodářské infrastruktury kraje - dílčí programy FOV</t>
  </si>
  <si>
    <t>8320000000</t>
  </si>
  <si>
    <t>Program vodohospodářských akcí - rezerva programu</t>
  </si>
  <si>
    <t>spolufin. opatření k řešení dopadů k rozšíření těžby Turów</t>
  </si>
  <si>
    <t>USN 405/18/ZK dne 30.10.2018</t>
  </si>
  <si>
    <t>3260000000</t>
  </si>
  <si>
    <t>kofinancování výstavby a obnovy VHI - Vítkovice, Velký Valtinov, Okna, Mrklov</t>
  </si>
  <si>
    <t>3240150000</t>
  </si>
  <si>
    <t>934 08 - Lesnický fond / odbor životního prostředí a zemědělství</t>
  </si>
  <si>
    <t>934 08</t>
  </si>
  <si>
    <t>L E S N I C K Ý  F O N D   K R A J E</t>
  </si>
  <si>
    <t xml:space="preserve">výdajový limit Programu resortu v kapitole </t>
  </si>
  <si>
    <t>8340000000</t>
  </si>
  <si>
    <t>příspěvky na hospodaření v lesích</t>
  </si>
  <si>
    <t>Středisko ekologické výchovy Libereckého kraje, příspěvková organizace</t>
  </si>
  <si>
    <t>ORJ 09 - odbor zdravotnictví</t>
  </si>
  <si>
    <t>912 09 - Účelové příspěvky PO / odbor zdravotnictví</t>
  </si>
  <si>
    <t>912 09</t>
  </si>
  <si>
    <t>Léčebna respiračních nemocí Cvikov - omítky a zateplení budovy "A"</t>
  </si>
  <si>
    <t>0950012</t>
  </si>
  <si>
    <t>ZZS LK - výstavba nové výjezdové základny Turnov</t>
  </si>
  <si>
    <t>0950013</t>
  </si>
  <si>
    <t xml:space="preserve">ZZS LK - celorepublikové cvičení "Ppražská 155" </t>
  </si>
  <si>
    <t>1910</t>
  </si>
  <si>
    <t>ZZS LK - nákup vozidel RLP/RZP</t>
  </si>
  <si>
    <t>ZZS LK - výstavba výjezdové základny Rokytnice</t>
  </si>
  <si>
    <t>913 09 - Příspěvkové organizace / odbor zdravotnictví</t>
  </si>
  <si>
    <t>913 09</t>
  </si>
  <si>
    <t>1907</t>
  </si>
  <si>
    <t>914 09 - Působnosti / odbor zdravotnictví</t>
  </si>
  <si>
    <t>914 09</t>
  </si>
  <si>
    <t>091100</t>
  </si>
  <si>
    <t>Lékárenská pohotovost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</si>
  <si>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</si>
  <si>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</si>
  <si>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</si>
  <si>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</si>
  <si>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</si>
  <si>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</si>
  <si>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</si>
  <si>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094900</t>
  </si>
  <si>
    <t>Hospic</t>
  </si>
  <si>
    <t>Náhrady škod</t>
  </si>
  <si>
    <t>093604</t>
  </si>
  <si>
    <t>Náhrady škod - Pietschmannovi</t>
  </si>
  <si>
    <t>094600</t>
  </si>
  <si>
    <t>Krajský standardizovaný projekt ZZS LK</t>
  </si>
  <si>
    <t>094700</t>
  </si>
  <si>
    <t>Krajské služby eGovernementu ve zdravotnictví</t>
  </si>
  <si>
    <t>917 09 - Transfery / odbor zdravotnictví</t>
  </si>
  <si>
    <t>917 09</t>
  </si>
  <si>
    <t>0970001</t>
  </si>
  <si>
    <t>Lékařská pohotovostní služba</t>
  </si>
  <si>
    <t>09700xx</t>
  </si>
  <si>
    <t xml:space="preserve">transfery - příspěvek na služby </t>
  </si>
  <si>
    <t>Hospic pro LK</t>
  </si>
  <si>
    <t>0970011</t>
  </si>
  <si>
    <t>transfery - příspěvek na provoz</t>
  </si>
  <si>
    <t>Zajištění ošetření osob pod vlivem alkoholu a v intoxikaci</t>
  </si>
  <si>
    <t>0970012</t>
  </si>
  <si>
    <t>Ošetření osob pod vlivem alkoholu a v intoxikaci</t>
  </si>
  <si>
    <t>Horská služba - podpora činnosti</t>
  </si>
  <si>
    <t>0970013</t>
  </si>
  <si>
    <t xml:space="preserve">Zubní pohotovostní služba </t>
  </si>
  <si>
    <t>0970014</t>
  </si>
  <si>
    <t>KNL-zubní pohotovostní služba</t>
  </si>
  <si>
    <t>0970015</t>
  </si>
  <si>
    <t>Podpora zdravotnictví v regionu</t>
  </si>
  <si>
    <t>0970016</t>
  </si>
  <si>
    <t>Podpora ojedinělých projektů zaměřených na řešení naléhavých potřeb ve zdravotnictví</t>
  </si>
  <si>
    <t>0970017</t>
  </si>
  <si>
    <t>LSPP + Frýdlant</t>
  </si>
  <si>
    <t>920 09 - Kapitálové výdaje / odbor zdravotnictví</t>
  </si>
  <si>
    <t>920 09</t>
  </si>
  <si>
    <t>0990510000</t>
  </si>
  <si>
    <t xml:space="preserve">KNL - kompletní rekonstrukce a modernizace </t>
  </si>
  <si>
    <t>0990630000</t>
  </si>
  <si>
    <t xml:space="preserve">NsP Česká Lípa, a.s. </t>
  </si>
  <si>
    <t>0990740000</t>
  </si>
  <si>
    <t xml:space="preserve">KNL - Modernizace I. Etapa </t>
  </si>
  <si>
    <t>926 09 - Dotační fond /  odbor zdravotnictví</t>
  </si>
  <si>
    <t>926 09</t>
  </si>
  <si>
    <t>Programy resortu zdravotnictví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</si>
  <si>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</si>
  <si>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</si>
  <si>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</si>
  <si>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odvody PO v resortu zdravotnictví</t>
  </si>
  <si>
    <t>Léčebna respiračních nemocí Cvikov, příspěvková organizace</t>
  </si>
  <si>
    <t>Zdravotnická záchranná služba Libereckého kraje, příspěvková organizace</t>
  </si>
  <si>
    <t>ORJ 12 -  odbor informatiky</t>
  </si>
  <si>
    <t>914 12 - Působnosti / odbor informatiky</t>
  </si>
  <si>
    <t>914 12</t>
  </si>
  <si>
    <t>Nákupy a provoz SW a HW</t>
  </si>
  <si>
    <t>nákupy SW do 60tis.Kč vč.licencí a provozu</t>
  </si>
  <si>
    <t>nákupy HW do 40 tis.Kč a provoz</t>
  </si>
  <si>
    <t>Ostatní činnosti v informatice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</si>
  <si>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</si>
  <si>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</si>
  <si>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</si>
  <si>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</si>
  <si>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</si>
  <si>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</si>
  <si>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917 12 - Transfery / odbor informatiky</t>
  </si>
  <si>
    <t>917 12</t>
  </si>
  <si>
    <t>1270001</t>
  </si>
  <si>
    <t xml:space="preserve"> Krajské videokonference </t>
  </si>
  <si>
    <t>920 12 - Kapitálové výdaje / odbor informatiky</t>
  </si>
  <si>
    <t>920 12</t>
  </si>
  <si>
    <t>124000</t>
  </si>
  <si>
    <t>Moderniz.infrastrukt.KÚLK,obnova technol.centra</t>
  </si>
  <si>
    <t>125000</t>
  </si>
  <si>
    <t>SW nad 60 tis.</t>
  </si>
  <si>
    <t>modernizace IT infrastruktury KÚ LK</t>
  </si>
  <si>
    <t>ORJ 14 - odbor investic a správy nemovitého majektu</t>
  </si>
  <si>
    <t>914 14 - Působnosti / odbor investic a správy nemovitého majektu</t>
  </si>
  <si>
    <t>914 14</t>
  </si>
  <si>
    <t>141000</t>
  </si>
  <si>
    <t>správa majetku kraje - činnost</t>
  </si>
  <si>
    <t>142000</t>
  </si>
  <si>
    <t>investorská činnost</t>
  </si>
  <si>
    <t>142001</t>
  </si>
  <si>
    <t>správa majetku kraje - externí architekt kraje</t>
  </si>
  <si>
    <t>144000</t>
  </si>
  <si>
    <t>majetkoprávní operace</t>
  </si>
  <si>
    <t>143000</t>
  </si>
  <si>
    <t>zakázková činnost</t>
  </si>
  <si>
    <t>v r. 2020 org. změna - sam. odd. Veřejných zakázek (ORJ 20)</t>
  </si>
  <si>
    <t>144131</t>
  </si>
  <si>
    <t>správa majetku kraje - administrace a příprava VZ</t>
  </si>
  <si>
    <t>144134</t>
  </si>
  <si>
    <t>Správa majetku kraje - FAMA provoz</t>
  </si>
  <si>
    <t>189001</t>
  </si>
  <si>
    <t>Systém energetického mamanementu</t>
  </si>
  <si>
    <t>144135</t>
  </si>
  <si>
    <t>Chytřejší kraj - smart building</t>
  </si>
  <si>
    <t>188001</t>
  </si>
  <si>
    <t>Aktualizace ÚEK LK</t>
  </si>
  <si>
    <t>Komoditní burza - centrální výběr dodavatele EE a ZP</t>
  </si>
  <si>
    <t>920 14 - Kapitálové výdaje / odbor investic a správy nemovitého majektu</t>
  </si>
  <si>
    <t>920 14</t>
  </si>
  <si>
    <t>149082</t>
  </si>
  <si>
    <t>Parkovací dům, Lávka a kultivace okolí sídla Libereckého kraje</t>
  </si>
  <si>
    <t>149116</t>
  </si>
  <si>
    <t>Správa majetku kraje - FAMA software, moduly</t>
  </si>
  <si>
    <t>Požadavek ved. OISNM na rok 2021 350.000,- Kč, projednáno s náměstkem Ing. Miklíkem</t>
  </si>
  <si>
    <t>149097</t>
  </si>
  <si>
    <t>ZZS LK - Výstavba výjezdové základny Rokytnice</t>
  </si>
  <si>
    <t>Akce ukončena</t>
  </si>
  <si>
    <t>923 14 - Spolufinancování EU / odbor investic a správy nemovitého majetku</t>
  </si>
  <si>
    <t>923 14</t>
  </si>
  <si>
    <r>
      <t xml:space="preserve">OP ŽP - ZTTV obv. konstrukcí budovy SOŠ a SOU v České Lípě, budovy v Lužické ulici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</si>
  <si>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ZTTV obv. konstrukcí budovy SOŠ a SOU v České Lípě, budovy v Lužické ulici -</t>
    </r>
    <r>
      <rPr>
        <sz val="8"/>
        <color indexed="10"/>
        <rFont val="Arial"/>
        <family val="2"/>
        <charset val="238"/>
      </rPr>
      <t xml:space="preserve"> předfinancování LK   </t>
    </r>
  </si>
  <si>
    <r>
      <t xml:space="preserve">OP ŽP - ZTTV obv. konstrukcí  budovy SOŠ a SOU v České Lípě, pavilon B v ulici 28. Října - </t>
    </r>
    <r>
      <rPr>
        <sz val="8"/>
        <color indexed="12"/>
        <rFont val="Arial"/>
        <family val="2"/>
        <charset val="238"/>
      </rPr>
      <t xml:space="preserve">spolufinancování LK          </t>
    </r>
    <r>
      <rPr>
        <sz val="8"/>
        <rFont val="Arial"/>
        <family val="2"/>
        <charset val="238"/>
      </rPr>
      <t xml:space="preserve">  </t>
    </r>
  </si>
  <si>
    <t>projekt ukončen, v 2021 potřeba 100 tis. Kč na úhradu energetického auditu</t>
  </si>
  <si>
    <r>
      <t xml:space="preserve">OP ŽP - ZTTV obv. konstrukcí  budovy SOŠ a SOU v České Lípě, pavilon B v ulici 28. Října - </t>
    </r>
    <r>
      <rPr>
        <sz val="8"/>
        <color indexed="10"/>
        <rFont val="Arial"/>
        <family val="2"/>
        <charset val="238"/>
      </rPr>
      <t xml:space="preserve">předfinancování LK            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</si>
  <si>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</si>
  <si>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</si>
  <si>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</si>
  <si>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 xml:space="preserve">10 tis. Kč na začátek 2021 (součinnost při VŘ), na celý rok potřeba do výše závazku, tedy 22 300 000 Kč, pův. plánováno na 2022, ale realizace bude 2021, v 1. RO 2021 navýšit o 5 mil. Kč, při fin. vypořádání kap. 923 v 03/2021 navýšit o 17,3 mil. Kč </t>
  </si>
  <si>
    <r>
      <t>IROP-školy bez bariér-Gymnázium Jablonec n.N.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</si>
  <si>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spolufinancování LK</t>
    </r>
  </si>
  <si>
    <t>zatím se nebude realizovat</t>
  </si>
  <si>
    <r>
      <t>IROP-školy bez bariér-Gymnázium F.X.Šaldy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</si>
  <si>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</si>
  <si>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nevyčerpaný UR 2020 převést při fin. vypořádání kap. 923 v 03/2021 cca 350 tis. Kč a navýšit o 6 223 tis. Kč, na realizaci 2021 potřeba 8 050 000 Kč, stavba začne cca 4/2021</t>
  </si>
  <si>
    <r>
      <t>IROP - Školy bez bariér - gymnázia a obchodní akademie - Gymn. Dr. A. Randy, Jablonec n. 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</si>
  <si>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</si>
  <si>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realizace 2020 - 2021, nevyčerpaný UR 2020 cca 9 mil. Kč převést do 2021 v 1. RO 2021</t>
  </si>
  <si>
    <r>
      <t>IROP - Školy bez bariér - gymnázia a obchodní akademie - Gym. a SOŠ pedag.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</si>
  <si>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spolufinancování LK</t>
    </r>
  </si>
  <si>
    <t>dokončení 12/2020, nevyčerpaný UR 2020 převést do 2021 na převod pozemků v 1. RO 2021</t>
  </si>
  <si>
    <r>
      <t>IROP - Školy bez bariér - gymnázia a obchodní akademie - VOŠ mezinárodního obchodu a OA,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</si>
  <si>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</si>
  <si>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OA a Jazyková škola s právem státní jazykové zkoušky,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</si>
  <si>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 ŽP - Energetické úspory OA, Česká Lípa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</si>
  <si>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Energetické úspory OA, Česká Lípa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</si>
  <si>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OPŽP energetické úspory Zámecká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</si>
  <si>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OPŽP energetické úspory Zámecká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</si>
  <si>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 - energetické úspory jídelny a dílen Na Bojišti - </t>
    </r>
    <r>
      <rPr>
        <sz val="8"/>
        <color indexed="12"/>
        <rFont val="Arial"/>
        <family val="2"/>
        <charset val="238"/>
      </rPr>
      <t>spolufinancování LK</t>
    </r>
  </si>
  <si>
    <r>
      <t>OPŽP - energetické úspory jídelny a dílen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</si>
  <si>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 energetické úspory tělocvičny Na Bojišti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</si>
  <si>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 energetické úspory tělocvičny Na Bojišti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</si>
  <si>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 - energetické úspory dílny Svojsíkova ČL - </t>
    </r>
    <r>
      <rPr>
        <sz val="8"/>
        <color indexed="12"/>
        <rFont val="Arial"/>
        <family val="2"/>
        <charset val="238"/>
      </rPr>
      <t xml:space="preserve">spolufinancování LK </t>
    </r>
  </si>
  <si>
    <r>
      <t>OPŽP - energetické úspory dílny Svojsíkova ČL 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</si>
  <si>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Inkubátor výtvarných talentů 160   - </t>
    </r>
    <r>
      <rPr>
        <sz val="8"/>
        <color indexed="12"/>
        <rFont val="Arial"/>
        <family val="2"/>
        <charset val="238"/>
      </rPr>
      <t>spolufinancování LK</t>
    </r>
  </si>
  <si>
    <t>v 2021 úhrada překladatelských služeb</t>
  </si>
  <si>
    <r>
      <t>Inkubátor výtvarných talentů 160 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</si>
  <si>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</si>
  <si>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při fin. vypořádání kap. 923 v 03/2021 převést nevyčerpaný UR 2020 cca 125 mil. Kč</t>
  </si>
  <si>
    <r>
      <t>IROP COV řemesel, Jablonec nad Nisou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</si>
  <si>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</si>
  <si>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Jazyková laboratoř pro výuku (Gymnázium Mimoň)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</si>
  <si>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</si>
  <si>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(MAS) - rekonstrukce a modernizace přírod.laboratoře, Gymnázium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</si>
  <si>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</si>
  <si>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</si>
  <si>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spolufinancování LK</t>
    </r>
  </si>
  <si>
    <t>nebude se realizovat vůbec</t>
  </si>
  <si>
    <r>
      <t>IROP - Školy bez bariér - SPŠ stavební LBC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</si>
  <si>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</si>
  <si>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 xml:space="preserve">realizace 2022, 2021 potřeba 100 tis., převést nevyčerpaný UR 2020 cca 95 tis. Kč do 2021 </t>
  </si>
  <si>
    <r>
      <t>IROP - Školy bez bariér - střední odborné školy - SPŠ strojní a elektr. a VOŠ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</si>
  <si>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</si>
  <si>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nevyčerpaný UR 2020 cca 95 tis. Kč převést v 1. RO 2021, při fin. vypořádání kap. 923 v 03/2021 navýšit o cca 13 900 tis. Kč, od 4/2021 realizace stavby, celkem potřeba 2021 potřeba 14 000 000,-</t>
  </si>
  <si>
    <r>
      <t>IROP - Školy bez bariér - střední odborné školy - SPŠ textilní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</si>
  <si>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</si>
  <si>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Školy bez bariér - střední odborné školy- SŠ a Mateřská škola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</si>
  <si>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Ještědská</t>
    </r>
  </si>
  <si>
    <t>nevyčerpaný UR 2020 cca 95 tis. Kč převést v 1. RO 2021, při fin. vypořádání kap. 923 v 03/2021 navýšit o cca 11,3 mil. Kč, od 4/2021 realizace stavby, celkem 2021 potřeba 11 390 000,-</t>
  </si>
  <si>
    <r>
      <t>IROP - Školy bez bariér - střední odborné školy - SŠ strojní, stav. a dopr.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</si>
  <si>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</si>
  <si>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Školy bez bariér - střední odborné školy -  SPŠ technická Jablonec n.N.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</si>
  <si>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spolufinancování LK</t>
    </r>
  </si>
  <si>
    <t>dokončení 11/2020, nevyčerpaný UR202 cca 1 mil. Kč převést v 1. RO 2021</t>
  </si>
  <si>
    <r>
      <t>IROP - Školy bez bariér - střední odborné školy - SŠ řemesel a služeb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</si>
  <si>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SŠ Lomnice n. Pop. </t>
    </r>
    <r>
      <rPr>
        <sz val="8"/>
        <color indexed="12"/>
        <rFont val="Arial"/>
        <family val="2"/>
        <charset val="238"/>
      </rPr>
      <t>- spolufinancování LK</t>
    </r>
  </si>
  <si>
    <t>probíhá realizace, nevyčerpaný UR 2020 cca 11 mil. Kč převést v 1. RO 2021</t>
  </si>
  <si>
    <r>
      <t xml:space="preserve">OPŽP-SEN SŠ Lomnice n. Pop.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</si>
  <si>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zdravot.škola Turnov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</si>
  <si>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projekt ukončen, v 2021 úhrada energetického auditu</t>
  </si>
  <si>
    <r>
      <t xml:space="preserve">OPŽP-SEN zdravot.škola Turnov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</si>
  <si>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</si>
  <si>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VŘ 12/2020, realizace 2021, při fin. vypořádání kap. 923 v 03/2021 navýšit o 12 mil. Kč, celkem na 2021 potřeba 14 mil. Kč</t>
  </si>
  <si>
    <r>
      <t xml:space="preserve">OPŽP-SEN jídelna, tělocvična SŠHL Frýdlant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</si>
  <si>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OPŽP-SEN jídelna, tělocvična SŠHL Frýdlant rekuperace - </t>
    </r>
    <r>
      <rPr>
        <sz val="8"/>
        <color rgb="FF0000FF"/>
        <rFont val="Arial"/>
        <family val="2"/>
        <charset val="238"/>
      </rPr>
      <t xml:space="preserve">spolufinancování LK </t>
    </r>
  </si>
  <si>
    <t>VŘ 12/2020, realizace 2021, při fin. vypořádání kap. 923 v 03/2021 navýšit o 2 mil. Kč, celkem na 2021 potřeba 4,4 mil. Kč</t>
  </si>
  <si>
    <r>
      <t xml:space="preserve">OPŽP-SEN jídelna, tělocvična SŠHL Frýdlant rekuperace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</si>
  <si>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>OPŽP SEN - ZŠ speciální Semily -</t>
    </r>
    <r>
      <rPr>
        <sz val="8"/>
        <color indexed="12"/>
        <rFont val="Arial"/>
        <family val="2"/>
        <charset val="238"/>
      </rPr>
      <t xml:space="preserve"> spolufinancování LK</t>
    </r>
  </si>
  <si>
    <t>VŘ 12/2020, realizace 2021, při fin. vypořádání kap. 923 v 03/2021 navýšit o 16 mil. Kč, celkem na 2021 potřeba 18 mil. Kč</t>
  </si>
  <si>
    <r>
      <t xml:space="preserve">OPŽP SEN - ZŠ speciální Semily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</si>
  <si>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OPŽP SEN - ZŠ speciální Semily rekuperace - </t>
    </r>
    <r>
      <rPr>
        <sz val="8"/>
        <color rgb="FF0000FF"/>
        <rFont val="Arial"/>
        <family val="2"/>
        <charset val="238"/>
      </rPr>
      <t xml:space="preserve">spolufinancování LK </t>
    </r>
  </si>
  <si>
    <t>VŘ 12/2020, realizace 2021, při fin. vypořádání kap. 923 v 03/2021 navýšit o 1,1 mil. Kč, celkem na 2021 potřeba 1,9 mil. Kč</t>
  </si>
  <si>
    <r>
      <t xml:space="preserve">OPŽP SEN - ZŠ speciální Semily rekuperace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</si>
  <si>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OPŽP SEN - domov mládeže SUPŠ Kam. Šenov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</si>
  <si>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při fin. vypořádání kap. 923 v 03/2021 navýšit o 15 mil. Kč, stavba začne od 06/2021</t>
  </si>
  <si>
    <r>
      <t xml:space="preserve">OPŽP SEN - domov mládeže SUPŠ Kam. Šenov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</si>
  <si>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MAS 68 - učebna jazyků a IT, SŠHL Frýdlant - </t>
    </r>
    <r>
      <rPr>
        <i/>
        <sz val="8"/>
        <color indexed="12"/>
        <rFont val="Arial"/>
        <family val="2"/>
        <charset val="238"/>
      </rPr>
      <t>spolufinancování LK</t>
    </r>
  </si>
  <si>
    <t>dokončení 11/2021</t>
  </si>
  <si>
    <r>
      <t xml:space="preserve">MAS 68 - učebna jazyků a IT, SŠHL Frýdlant  - </t>
    </r>
    <r>
      <rPr>
        <i/>
        <sz val="8"/>
        <color indexed="10"/>
        <rFont val="Arial"/>
        <family val="2"/>
        <charset val="238"/>
      </rPr>
      <t>předfinancování LK</t>
    </r>
  </si>
  <si>
    <r>
      <t xml:space="preserve">OPŽP 1.3.2. - hospodaření s vodou v OAČL - </t>
    </r>
    <r>
      <rPr>
        <sz val="8"/>
        <color rgb="FF0000FF"/>
        <rFont val="Arial"/>
        <family val="2"/>
        <charset val="238"/>
      </rPr>
      <t>spolufinancování LK</t>
    </r>
  </si>
  <si>
    <t>realizace 2021</t>
  </si>
  <si>
    <r>
      <t>OPŽP 1.3.2. - hospodaření s vodou v OAČL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</si>
  <si>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t>OPŽP - SEN SPŠ textilní Liberec -</t>
    </r>
    <r>
      <rPr>
        <sz val="8"/>
        <color rgb="FF0000FF"/>
        <rFont val="Arial"/>
        <family val="2"/>
        <charset val="238"/>
      </rPr>
      <t xml:space="preserve"> spolufinancování LK</t>
    </r>
  </si>
  <si>
    <t>závazek 24 mil. Kč, realizace začne od 2021</t>
  </si>
  <si>
    <r>
      <t xml:space="preserve">OPŽP - SEN SPŠ textilní Liberec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</si>
  <si>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SEN jídelny Gymnázia Česká Lípa - </t>
    </r>
    <r>
      <rPr>
        <sz val="8"/>
        <color rgb="FF0000FF"/>
        <rFont val="Arial"/>
        <family val="2"/>
        <charset val="238"/>
      </rPr>
      <t>spolufinancování LK</t>
    </r>
  </si>
  <si>
    <t>nevyčerpaný UR 2020 cca 750 tis. Kč převést v 1. RO 2021, stavba začne asi až 2022</t>
  </si>
  <si>
    <r>
      <t xml:space="preserve">OPŽP - SEN jídelny Gymnázia Česká Lípa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</si>
  <si>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FVE Gymnázium Česká Lipa - </t>
    </r>
    <r>
      <rPr>
        <sz val="8"/>
        <color rgb="FF0000FF"/>
        <rFont val="Arial"/>
        <family val="2"/>
        <charset val="238"/>
      </rPr>
      <t>spolufinancování LK</t>
    </r>
  </si>
  <si>
    <t>nevyčerpaný UR 2020 cca 350 tis. Kč převést v 1. RO 2021, při fin. vypořádání kap. 923 v 03/2021 navýšit o 1,5 mil. Kč</t>
  </si>
  <si>
    <r>
      <t xml:space="preserve">OPŽP - FVE Gymnázium Česká Lipa - </t>
    </r>
    <r>
      <rPr>
        <sz val="8"/>
        <color rgb="FFFF0000"/>
        <rFont val="Arial"/>
        <family val="2"/>
        <charset val="238"/>
      </rPr>
      <t>předfinancování LK</t>
    </r>
  </si>
  <si>
    <t>OPŽP - FVE Gymnázium Dr. A. Randy Jablonec n. N.</t>
  </si>
  <si>
    <t>nová akce, RO č. 394/20 v RK 1.12.2020, nevyčerpaný UR 2020 převést v 1. RO do 2021 cca 350 tis. Kč</t>
  </si>
  <si>
    <r>
      <t xml:space="preserve">IROP Transformace – Domov Sluneční dvůr, p. o. - SOSNOVÁ </t>
    </r>
    <r>
      <rPr>
        <sz val="8"/>
        <color indexed="12"/>
        <rFont val="Arial"/>
        <family val="2"/>
        <charset val="238"/>
      </rPr>
      <t>spolufinancování LK</t>
    </r>
  </si>
  <si>
    <t>projekt ukončen 2020</t>
  </si>
  <si>
    <r>
      <t>IROP Transformace – Domov Sluneční dvůr, p. o -</t>
    </r>
    <r>
      <rPr>
        <sz val="8"/>
        <color indexed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SOSNOVÁ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</si>
  <si>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Transformace – Domov a Centrum denních služeb Jablonec nad Nisou, p.o.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</si>
  <si>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IROP Transformace – Domov a Centrum denních služeb Jablonec nad Nisou, p.o.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</si>
  <si>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OPŽP-energetic. úspory domov důchodců Sloup v Č. - </t>
    </r>
    <r>
      <rPr>
        <sz val="8"/>
        <color indexed="12"/>
        <rFont val="Arial"/>
        <family val="2"/>
        <charset val="238"/>
      </rPr>
      <t>spolufinancování LK</t>
    </r>
  </si>
  <si>
    <r>
      <t>OPŽP-energetic. úspory domov důchodců Sloup v Č.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</si>
  <si>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OPŽP-energetické úspory Dvorská 445 Liberec </t>
    </r>
    <r>
      <rPr>
        <sz val="8"/>
        <color indexed="12"/>
        <rFont val="Arial"/>
        <family val="2"/>
        <charset val="238"/>
      </rPr>
      <t xml:space="preserve">- spolufinancování LK </t>
    </r>
  </si>
  <si>
    <r>
      <t>OPŽP-energetické úspory Dvorská 445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</si>
  <si>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</si>
  <si>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celkem potřeba 26 mil. Kč, na rok 2021 potřeba cca 12,5 mil. Kč, nevyčerpaný UR 2020 cca 11,9 mil. Kč při fin. vypořádání kap. 923 v 03/2021</t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</si>
  <si>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</si>
  <si>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 energetické úspory Budova D Cvikov - </t>
    </r>
    <r>
      <rPr>
        <sz val="8"/>
        <color indexed="12"/>
        <rFont val="Arial"/>
        <family val="2"/>
        <charset val="238"/>
      </rPr>
      <t>spolufinancování LK</t>
    </r>
  </si>
  <si>
    <r>
      <t>OPŽP energetické úspory Budova D Cvikov-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</si>
  <si>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</si>
  <si>
    <t>nevyčerpaný UR 2020 cca 2 mil. Kč převést a zároveň navýšit o 38 mil. Kč při fin. vypořádání kap. 923 v 03/2021</t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</si>
  <si>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</si>
  <si>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Nová Ves </t>
    </r>
    <r>
      <rPr>
        <sz val="8"/>
        <color indexed="12"/>
        <rFont val="Arial"/>
        <family val="2"/>
        <charset val="238"/>
      </rPr>
      <t>- spolufinancování LK</t>
    </r>
  </si>
  <si>
    <t>lokalita Nová Ves, celkem potřeba 60 mil. Kč, na 2021 potřeba asi 24 mil. Kč, při fin. vypořádání kap. 923 v 03/2021 převést nevyčerpaný UR 2020 cca 13 mil. Kč a zároveň navýšit o 6 mil. Kč</t>
  </si>
  <si>
    <r>
      <t>IROP-APOSS - výstavba nových prostor  -</t>
    </r>
    <r>
      <rPr>
        <sz val="8"/>
        <color indexed="1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Nová Ves</t>
    </r>
    <r>
      <rPr>
        <sz val="8"/>
        <color indexed="10"/>
        <rFont val="Arial"/>
        <family val="2"/>
        <charset val="238"/>
      </rPr>
      <t xml:space="preserve"> - předfinancování LK</t>
    </r>
    <r>
      <rPr>
        <sz val="8"/>
        <rFont val="Arial"/>
        <family val="2"/>
        <charset val="238"/>
      </rPr>
      <t xml:space="preserve"> 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</si>
  <si>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</si>
  <si>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</si>
  <si>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</si>
  <si>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stavba probíhá, při fin. vypořádání kap. 923 v 03/2021 převést nevyčerpaný UR 2020 cca 25 mil. Kč a zároveň navýšit do výše závazku (závazek 77,997 mil. Kč)</t>
  </si>
  <si>
    <r>
      <t>IROP Transformace – Domov Sluneční dvůr, p. o. JESTŘEBÍ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</si>
  <si>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</si>
  <si>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LADA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</si>
  <si>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domov pro seniory Vratislavice - </t>
    </r>
    <r>
      <rPr>
        <sz val="8"/>
        <color indexed="12"/>
        <rFont val="Arial"/>
        <family val="2"/>
        <charset val="238"/>
      </rPr>
      <t>spolufinancování LK</t>
    </r>
  </si>
  <si>
    <t>stavba probíhá, v 1. RO 2021 převést nevyčerpaný UR 2020 cca 9,5 mil. Kč</t>
  </si>
  <si>
    <r>
      <t xml:space="preserve">OPŽP-SEN domov pro seniory Vratislavice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</si>
  <si>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domov pro seniory Vratislavice rekuperace - </t>
    </r>
    <r>
      <rPr>
        <sz val="8"/>
        <color indexed="12"/>
        <rFont val="Arial"/>
        <family val="2"/>
        <charset val="238"/>
      </rPr>
      <t xml:space="preserve">spolufinancování LK </t>
    </r>
  </si>
  <si>
    <t>stavba probíhá, v 1. RO 2021 převést nevyčerpaný UR 2020 cca 3,6 mil. Kč</t>
  </si>
  <si>
    <r>
      <t xml:space="preserve">OPŽP-SEN domov pro seniory Vratislavice rekuperace-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</si>
  <si>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CIPS Tanvaldská LBC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</si>
  <si>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CIPS Tanvaldská LBC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</si>
  <si>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t>6620220000</t>
  </si>
  <si>
    <r>
      <t>IROP 1.2 Autobusové nádraží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</si>
  <si>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t>nevyčerpaný UR 2020 cca 4 mil. Kč převést v 1. RO 2021</t>
  </si>
  <si>
    <r>
      <t>IROP 1.2 Autobusové nádraží Liberec -</t>
    </r>
    <r>
      <rPr>
        <sz val="8"/>
        <color indexed="10"/>
        <rFont val="Arial"/>
        <family val="2"/>
        <charset val="238"/>
      </rPr>
      <t xml:space="preserve"> předfinancování LK</t>
    </r>
  </si>
  <si>
    <t>6620230000</t>
  </si>
  <si>
    <r>
      <t>IROP 1.2 Parkovací dům u autobus. nádraží Liberec -</t>
    </r>
    <r>
      <rPr>
        <sz val="8"/>
        <color rgb="FF0000FF"/>
        <rFont val="Arial"/>
        <family val="2"/>
        <charset val="238"/>
      </rPr>
      <t xml:space="preserve"> spolufinancování LK</t>
    </r>
  </si>
  <si>
    <t>nevyčerpaný UR 2020 cca 5 mil. Kč převést v 1. RO 2021</t>
  </si>
  <si>
    <r>
      <t>IROP 1.2 Parkovací dům u autobus. nádraží Liberec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</si>
  <si>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 PS ČR-Sasko II - Pro horolezce neexistují hranice, v Muzeu Českého ráje v Turnově - </t>
    </r>
    <r>
      <rPr>
        <sz val="8"/>
        <color indexed="12"/>
        <rFont val="Arial"/>
        <family val="2"/>
        <charset val="238"/>
      </rPr>
      <t>spolufinancování LK</t>
    </r>
  </si>
  <si>
    <t>ponechat v rozpočtu, očekává se dotace v roce 2021</t>
  </si>
  <si>
    <r>
      <t xml:space="preserve">OP PS ČR-Sasko II - Pro horolezce neexistují hranice, v Muzeu Českého ráje v Turnově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</si>
  <si>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IROP Modernizace Severočeského muzea v Liberci – 2. etapa - </t>
    </r>
    <r>
      <rPr>
        <sz val="8"/>
        <color indexed="12"/>
        <rFont val="Arial"/>
        <family val="2"/>
        <charset val="238"/>
      </rPr>
      <t>spolufinancování LK</t>
    </r>
  </si>
  <si>
    <t>projekt končí 12/2021, příp. převést nevyčerpaný UR 2020 v 1. RO nestihne-li se uzavřít fakturace</t>
  </si>
  <si>
    <r>
      <t>IROP Modernizace Severočeského muzea v Liberci – 2. etapa -</t>
    </r>
    <r>
      <rPr>
        <b/>
        <sz val="8"/>
        <color indexed="10"/>
        <rFont val="Arial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</si>
  <si>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IROP - Krajská knihovna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</si>
  <si>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nevyčepraný UR 2020 převést v 1. RO cca 1,49 mil. Kč</t>
  </si>
  <si>
    <r>
      <t>IROP - Krajská knihovna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</si>
  <si>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Vlastivědné muzeum ČL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</si>
  <si>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stavba probíhá, 1. fakturace proběhne v 01/2021, při fin. vypořádání kap. 923 v 03/2021 převést nevyčerpaný UR 2020 13,6 mil. Kč a zároveň navýšit o 8 mil. Kč</t>
  </si>
  <si>
    <r>
      <t xml:space="preserve">OPŽP-SEN Vlastivědné muzeum ČL - </t>
    </r>
    <r>
      <rPr>
        <sz val="8"/>
        <color indexed="10"/>
        <rFont val="Arial"/>
        <family val="2"/>
        <charset val="238"/>
      </rPr>
      <t xml:space="preserve">předfinancování LK </t>
    </r>
    <r>
      <rPr>
        <sz val="8"/>
        <rFont val="Arial"/>
        <family val="2"/>
        <charset val="238"/>
      </rPr>
      <t>(100% na příslušný rok)</t>
    </r>
  </si>
  <si>
    <r>
      <t xml:space="preserve">IROP - SČ Muzem - 3. etapa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</si>
  <si>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realizace probíhá, při fin. vypořádání kap. 923 převést nevyčerpaný UR 2020 cca 700 tis. Kč a zároveň navýšit o 1 mil. Kč</t>
  </si>
  <si>
    <r>
      <t xml:space="preserve">IROP - SČ Muzem - 3. etapa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</si>
  <si>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>IROP - Záchrana pokladů - SČ Muzeum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(100% na příslušný rok)</t>
    </r>
  </si>
  <si>
    <t>projednávání projektu 11/2020, budou probíhat VŘ na zařízení a vybavení</t>
  </si>
  <si>
    <r>
      <t>IROP - Záchrana pokladů - SČ Muzeum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</si>
  <si>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4.3. - Tůně - zadržení vody Frýdlantsko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</si>
  <si>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při 1. RO navýšit o 1,1 mil. Kč, nevyčerpaný UR 2020 cca 2,1 mil. Kč převést při fin. vypořádání kap. 923 v 03/2021</t>
  </si>
  <si>
    <r>
      <t xml:space="preserve">OPŽP 4.3. - Tůně - zadržení vody Frýdlantsko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</si>
  <si>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 4.3. - Nádrže - zadržení vody Frýdlantsko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</si>
  <si>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při 1. RO navýšit o 100 tis. Kč, nevyčerpaný UR 2020 cca 1 mil. Kč převést při fin. vypořádání kap. 923 v 03/2021</t>
  </si>
  <si>
    <r>
      <t xml:space="preserve">OPŽP 4.3. - Nádrže - zadržení vody Frýdlantsko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</si>
  <si>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dětská LRN Cvikov (Pavilon C)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</si>
  <si>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dětská LRN Cvikov (Pavilon C)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</si>
  <si>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LRN Martin.údolí Cvikov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</si>
  <si>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t>celkem potřeba 20 mil. Kč, VŘ v 12/2020, při fin. vypořádání kap. 923 v 03/2021 navýšit o 16 mil. Kč</t>
  </si>
  <si>
    <r>
      <t xml:space="preserve">OPŽP-SEN LRN Martin.údolí Cvikov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</si>
  <si>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Inovační centrum-podnikatelský inkubátor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</si>
  <si>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Inovační centrum-podnikatelský inkubátor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</si>
  <si>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 II. - COV LK strojírenství a robotiky SPŠT Jablonec n. N.- </t>
    </r>
    <r>
      <rPr>
        <sz val="8"/>
        <color rgb="FF0B25E7"/>
        <rFont val="Arial"/>
        <family val="2"/>
        <charset val="238"/>
      </rPr>
      <t>spolufinancování LK</t>
    </r>
  </si>
  <si>
    <t>v 1. Q 2021 potřeba 200 tis. Kč, bude VŘ na zpracování PD, při fin. vypořádání kap. 923 převést nevyčerpaný UR 2020 750 tis. Kč</t>
  </si>
  <si>
    <r>
      <t xml:space="preserve">IROP II. - COV LK strojírenství a robotiky SPŠT Jablonec n. N.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</si>
  <si>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II. - COV LK gastronomie a služeb SŠGS Liberec - </t>
    </r>
    <r>
      <rPr>
        <sz val="8"/>
        <color rgb="FF0B25E7"/>
        <rFont val="Arial"/>
        <family val="2"/>
        <charset val="238"/>
      </rPr>
      <t>spolufinancování LK</t>
    </r>
  </si>
  <si>
    <t>v RK 1.12.2020 dojde k zastavení přípravy projektu</t>
  </si>
  <si>
    <r>
      <t xml:space="preserve">IROP II. - COV LK gastronomie a služeb SŠGS Liberec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</si>
  <si>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II. - COV LK pro obráb. kovů a vstřik. plastů SŠSSD Liberec - </t>
    </r>
    <r>
      <rPr>
        <sz val="8"/>
        <color rgb="FF0B25E7"/>
        <rFont val="Arial"/>
        <family val="2"/>
        <charset val="238"/>
      </rPr>
      <t>spolufinancování LK</t>
    </r>
  </si>
  <si>
    <t>v 1. Q 2021 potřeba 150 tis. Kč, při fin. vypořádání kap. 923 v 03/2021 převést nevyčerpaný UR 2020 1,1 mil. Kč</t>
  </si>
  <si>
    <r>
      <t xml:space="preserve">IROP II. - COV LK pro obráb. kovů a vstřik. plastů SŠSSD Liberec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</si>
  <si>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II. - COV LK stavebnictví ISŠ Semily - </t>
    </r>
    <r>
      <rPr>
        <sz val="8"/>
        <color rgb="FF0B25E7"/>
        <rFont val="Arial"/>
        <family val="2"/>
        <charset val="238"/>
      </rPr>
      <t>spolufinancování LK</t>
    </r>
  </si>
  <si>
    <t>po schválení projektového záměru bude upřesněna potřeba na 2021</t>
  </si>
  <si>
    <r>
      <t>IROP II. - COV LK stavebnictví ISŠ Semily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</si>
  <si>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t xml:space="preserve">IROP II. - COV LK uměleckořemeslné VOŠS s SOŠ Nový Bor - </t>
    </r>
    <r>
      <rPr>
        <sz val="8"/>
        <color rgb="FF0B25E7"/>
        <rFont val="Arial"/>
        <family val="2"/>
        <charset val="238"/>
      </rPr>
      <t>spolufinancování LK</t>
    </r>
  </si>
  <si>
    <r>
      <t xml:space="preserve">IROP II. - COV LK uměleckořemeslné VOŠS s SOŠ Nový Bor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</si>
  <si>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II. - COV LK hospodářské SŠHL Frýdlant - </t>
    </r>
    <r>
      <rPr>
        <sz val="8"/>
        <color rgb="FF0B25E7"/>
        <rFont val="Arial"/>
        <family val="2"/>
        <charset val="238"/>
      </rPr>
      <t>spolufinancování LK</t>
    </r>
  </si>
  <si>
    <r>
      <t xml:space="preserve">IROP II. - COV LK hospodářské SŠHL Frýdlant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</si>
  <si>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II. - COV LK zdravotnicko-sociální SZŠ Turnov - </t>
    </r>
    <r>
      <rPr>
        <sz val="8"/>
        <color rgb="FF0B25E7"/>
        <rFont val="Arial"/>
        <family val="2"/>
        <charset val="238"/>
      </rPr>
      <t>spolufinancování LK</t>
    </r>
  </si>
  <si>
    <t>nová akce, bude vyhlášeno VŘ na zpracování PD, při fin. vypořádání kap. 923 v 03/2021 navýšit o cca 3,9 mil. Kč</t>
  </si>
  <si>
    <r>
      <t xml:space="preserve">IROP II. - COV LK zdravotnicko-sociální SZŠ Turnov - </t>
    </r>
    <r>
      <rPr>
        <sz val="8"/>
        <color rgb="FFFF0000"/>
        <rFont val="Arial"/>
        <family val="2"/>
        <charset val="238"/>
      </rPr>
      <t>předfinancování LK</t>
    </r>
  </si>
  <si>
    <r>
      <t>IROP II. - COV LK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</si>
  <si>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Revitalizace dolního centra Liberce - Parkovací dům - </t>
    </r>
    <r>
      <rPr>
        <sz val="8"/>
        <color rgb="FF0000FF"/>
        <rFont val="Arial"/>
        <family val="2"/>
        <charset val="238"/>
      </rPr>
      <t>spolufinancování LK</t>
    </r>
  </si>
  <si>
    <t>v 1. RO převést nevyčerpaný UR 2020 a při fin. vypořádání kap. 923 v 03/2021 navýšit o 50 mil. Kč</t>
  </si>
  <si>
    <r>
      <t xml:space="preserve">Revitalizace dolního centra Liberce - Parkovací dům - </t>
    </r>
    <r>
      <rPr>
        <sz val="8"/>
        <color rgb="FFFF0000"/>
        <rFont val="Arial"/>
        <family val="2"/>
        <charset val="238"/>
      </rPr>
      <t>spolufinancování LK</t>
    </r>
  </si>
  <si>
    <t>ORJ 15 - odbor kancelář ředitele</t>
  </si>
  <si>
    <t>911</t>
  </si>
  <si>
    <t xml:space="preserve">krajský úřad - limit výdajů </t>
  </si>
  <si>
    <t>925</t>
  </si>
  <si>
    <t>sociální fond - závazný limit výdajů</t>
  </si>
  <si>
    <t>910 15 - Zastupitelstvo / odbor kancelář ředitele</t>
  </si>
  <si>
    <t>910 15</t>
  </si>
  <si>
    <t xml:space="preserve">x </t>
  </si>
  <si>
    <t>Osobní výdaje členů zastupitelstva a orgánů kraje</t>
  </si>
  <si>
    <t>0100110000</t>
  </si>
  <si>
    <t>měsíční odměny a odvody uvolněných členů ZK</t>
  </si>
  <si>
    <t>0100120000</t>
  </si>
  <si>
    <t>odchodné při skončení výkonu funkce členů ZK</t>
  </si>
  <si>
    <t>měsíční výplata - zbytek nevyplacených z roku 2020</t>
  </si>
  <si>
    <t>0100130000</t>
  </si>
  <si>
    <t>měsíční odměny a odvody neuvolněných členů ZK</t>
  </si>
  <si>
    <t>0100160000</t>
  </si>
  <si>
    <t>refundace mezd a zákonných odvodů u neuvolněných členů ZK</t>
  </si>
  <si>
    <t>0100170000</t>
  </si>
  <si>
    <t>náhrady ušlého výdělku OSVČ u neuvolněných členů ZK</t>
  </si>
  <si>
    <t>0100200000</t>
  </si>
  <si>
    <t>ostatní osobní výdaje nečlenů ZK</t>
  </si>
  <si>
    <t>0100210000</t>
  </si>
  <si>
    <t>odměny a odvody nečlenů ZK</t>
  </si>
  <si>
    <t xml:space="preserve">Běžné provozní výdaje </t>
  </si>
  <si>
    <t>0100000000</t>
  </si>
  <si>
    <t>ochranné pomůcky</t>
  </si>
  <si>
    <t xml:space="preserve">knihy, učební pomůcky, tisk </t>
  </si>
  <si>
    <t xml:space="preserve">drobný hmotný dlouhodobý majetek </t>
  </si>
  <si>
    <t>smluvní závazek 2020</t>
  </si>
  <si>
    <t>nákup materiálu</t>
  </si>
  <si>
    <t>pohonné hmoty a maziva</t>
  </si>
  <si>
    <t>služby telekomunikací a radiokomunkací</t>
  </si>
  <si>
    <t>služby peněžních ústavů</t>
  </si>
  <si>
    <t>ostatní služby a poplatky</t>
  </si>
  <si>
    <t>opravy a udržování</t>
  </si>
  <si>
    <t>tuzemské cestovné</t>
  </si>
  <si>
    <t>ostatní nákupy jinde nezařazené</t>
  </si>
  <si>
    <t>platby daní a poplatků státnímu rozpočtu</t>
  </si>
  <si>
    <t>úhrady sankcí jiným rozpočtům</t>
  </si>
  <si>
    <t>platby daní a poplatků krajům, obcím a státním fondům</t>
  </si>
  <si>
    <t>9100000000</t>
  </si>
  <si>
    <t>stravování</t>
  </si>
  <si>
    <t>911 15 - Krajský úřad / odbor kancelář ředitele</t>
  </si>
  <si>
    <t>911 15</t>
  </si>
  <si>
    <t>K R A J S K Ý   Ú Ř A D</t>
  </si>
  <si>
    <t>výdajový limit kapitoly a resortu</t>
  </si>
  <si>
    <t>1515000000</t>
  </si>
  <si>
    <t>Osobní výdaje zaměstnanců kraje</t>
  </si>
  <si>
    <t>Platy zaměstnanců a ostatní osobní výdaje</t>
  </si>
  <si>
    <t>platy zaměstnanců v pracovním poměru</t>
  </si>
  <si>
    <t>ostatní osobní výdaje</t>
  </si>
  <si>
    <t>odstupné</t>
  </si>
  <si>
    <t>náhrady mezd v době nemoci</t>
  </si>
  <si>
    <t xml:space="preserve">Povinné pojistné za zaměstnance </t>
  </si>
  <si>
    <t>povinné pojistné na sociální zabezpečení</t>
  </si>
  <si>
    <t>povinné pojistné na veřejné zdravotní pojištění</t>
  </si>
  <si>
    <t>ostatní pojistné</t>
  </si>
  <si>
    <t>Běžné výdaje krajského úřadu</t>
  </si>
  <si>
    <t>Běžné provozní výdaje</t>
  </si>
  <si>
    <t xml:space="preserve">léky a zdravotnický materiál </t>
  </si>
  <si>
    <t>knihy, učební pomůcky a tisk</t>
  </si>
  <si>
    <t>drobný hmotný dlouhodobý majetek</t>
  </si>
  <si>
    <t>studená voda</t>
  </si>
  <si>
    <t>teplo</t>
  </si>
  <si>
    <t>plyn</t>
  </si>
  <si>
    <t>elektrická energie</t>
  </si>
  <si>
    <t>nákup ostatních paliv a energie</t>
  </si>
  <si>
    <t>poštovní služby</t>
  </si>
  <si>
    <t>služby telekomunikací a radiokomunikací</t>
  </si>
  <si>
    <t>nájemné</t>
  </si>
  <si>
    <t>konzultační, poradenské a právní služby</t>
  </si>
  <si>
    <t>školení a vzdělávání</t>
  </si>
  <si>
    <t>zpracování dat a služby související s informačními a komunikačními technologiemi</t>
  </si>
  <si>
    <t>nákup ostatních služeb</t>
  </si>
  <si>
    <t>pohoštění</t>
  </si>
  <si>
    <t>účastnické poplatky za konference</t>
  </si>
  <si>
    <t>zaplacené sankce</t>
  </si>
  <si>
    <t>poskytnuté příspěvky a náhrady</t>
  </si>
  <si>
    <t>nákup kolků</t>
  </si>
  <si>
    <t>realizované kurzové ztráty (kursové rozdíly ve výdajích)</t>
  </si>
  <si>
    <t>2015000000</t>
  </si>
  <si>
    <t>Parky, zeleň a parkoviště</t>
  </si>
  <si>
    <t>6015000000</t>
  </si>
  <si>
    <t>Tuzemské cestovné zaměstnanců krajského úřadu</t>
  </si>
  <si>
    <t>7015000000</t>
  </si>
  <si>
    <t>Zahraniční cestovné zaměstnanců krajského úřadu</t>
  </si>
  <si>
    <t>8015000000</t>
  </si>
  <si>
    <t>Autoprovoz</t>
  </si>
  <si>
    <t>9015000000</t>
  </si>
  <si>
    <t>Stravování</t>
  </si>
  <si>
    <t>Limitované položky</t>
  </si>
  <si>
    <t>00xx000000</t>
  </si>
  <si>
    <t>materiál</t>
  </si>
  <si>
    <t>914 15 - Působnosti / odbor kancelář ředitele</t>
  </si>
  <si>
    <t>914 15</t>
  </si>
  <si>
    <t>Objekty E a D krajského úřadu</t>
  </si>
  <si>
    <t>3015000000</t>
  </si>
  <si>
    <t>Objekt E - běžné provozní výdaje</t>
  </si>
  <si>
    <t>voda</t>
  </si>
  <si>
    <t>4015000000</t>
  </si>
  <si>
    <t>Objekt D - běžné provozní výdaje</t>
  </si>
  <si>
    <t>objekt D začne fungovat = vyšší náklady</t>
  </si>
  <si>
    <t>Rezerva na neočekávané výdaje EŘLZ a PIKE</t>
  </si>
  <si>
    <t>1550010000</t>
  </si>
  <si>
    <t>PIKE - Posilování institucionální kapacity a efektivnosti</t>
  </si>
  <si>
    <t>1550020000</t>
  </si>
  <si>
    <t>EŘLZ - Efektivní řízení lidských zdrojů</t>
  </si>
  <si>
    <t>920 15 - Kapitálové výdaje / odbor kancelář ředitele</t>
  </si>
  <si>
    <t>920 15</t>
  </si>
  <si>
    <t>Jmenovité investiční akce resortu</t>
  </si>
  <si>
    <t>1590020000</t>
  </si>
  <si>
    <t>Stroje, přístroje a zařízení</t>
  </si>
  <si>
    <t>1590030000</t>
  </si>
  <si>
    <t>Osobní automobily - obměna vozového parku</t>
  </si>
  <si>
    <t>1590040000</t>
  </si>
  <si>
    <t>Budovy, haly a stavby</t>
  </si>
  <si>
    <t>1590310000</t>
  </si>
  <si>
    <t>Rekonstrukce areálových rozvodů</t>
  </si>
  <si>
    <t>1590320000</t>
  </si>
  <si>
    <t>Rekonstrukce EPS (elektronický požární systém)</t>
  </si>
  <si>
    <t>1590330000</t>
  </si>
  <si>
    <t>Rekonstrukce výtahů</t>
  </si>
  <si>
    <t>smluvní závazek 2021</t>
  </si>
  <si>
    <t>Zastřešení terasy v 17. patře</t>
  </si>
  <si>
    <t>1590350000</t>
  </si>
  <si>
    <t>Rekonstrukce parkovacích ploch</t>
  </si>
  <si>
    <t>1590360000</t>
  </si>
  <si>
    <t>Rekonstrukce mřížek do výústek indukčních jednotek v 11. až 16. patře</t>
  </si>
  <si>
    <t>1590380000</t>
  </si>
  <si>
    <t>Klimatizace budov ABC - rekonstrukce rozvodů otopné a chladné vody mezi stoupačkami a indukčními jednotkami</t>
  </si>
  <si>
    <t>nové</t>
  </si>
  <si>
    <t>1590390000</t>
  </si>
  <si>
    <t>Výměna stávajícího chlazení DAIKIN za tepelné čerpadlo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</si>
  <si>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</si>
  <si>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</si>
  <si>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</si>
  <si>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</si>
  <si>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Výdaje sociálního fondu</t>
  </si>
  <si>
    <t>0081000000</t>
  </si>
  <si>
    <t>Příspěvek na stravování</t>
  </si>
  <si>
    <t>0082000000</t>
  </si>
  <si>
    <t>Odměny při životních jubileích</t>
  </si>
  <si>
    <t>0083000000</t>
  </si>
  <si>
    <t>Příspěvek k penzijnímu a životnímu připojištění</t>
  </si>
  <si>
    <t>0084000000</t>
  </si>
  <si>
    <t>Poukázky</t>
  </si>
  <si>
    <t>0086000000</t>
  </si>
  <si>
    <t>Předplatné a příspěvky na sportovní činnost</t>
  </si>
  <si>
    <t>0087000000</t>
  </si>
  <si>
    <t>Předplatné a příspěvky na kulturní činnost</t>
  </si>
  <si>
    <t>0088000000</t>
  </si>
  <si>
    <t>Sociální výpomoci (výpomoci a půjčky)</t>
  </si>
  <si>
    <t>0089000000</t>
  </si>
  <si>
    <t>Dary</t>
  </si>
  <si>
    <t>0091000000</t>
  </si>
  <si>
    <t>Ostatní služby</t>
  </si>
  <si>
    <t>ORJ 18 - oddělení sekretariátu řetiele</t>
  </si>
  <si>
    <t>913 18 - Příspěvkové organizace / oddělení sekretariátu řetiele</t>
  </si>
  <si>
    <t>913 18</t>
  </si>
  <si>
    <t>001318</t>
  </si>
  <si>
    <t xml:space="preserve">Centrální pojištění majetku příspěvkových organizací zřizovaných LK </t>
  </si>
  <si>
    <t>ORJ 20 - oddělení veřejných zakázek</t>
  </si>
  <si>
    <t>914 20 - Působnosti / oddělení veřejných zakázek</t>
  </si>
  <si>
    <t>914 20</t>
  </si>
  <si>
    <t>02000010000</t>
  </si>
  <si>
    <t>Zakázková činnost</t>
  </si>
  <si>
    <t>02000020000</t>
  </si>
  <si>
    <t>Administrace a příprava VZ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</si>
  <si>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</si>
  <si>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</si>
  <si>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</si>
  <si>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</si>
  <si>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</si>
  <si>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ORJ 11 - odbor územního plánování a stavebního řádu</t>
  </si>
  <si>
    <t>914 11- Působnosti /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</si>
  <si>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</si>
  <si>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</si>
  <si>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</si>
  <si>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</si>
  <si>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</si>
  <si>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</si>
  <si>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</si>
  <si>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</si>
  <si>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</si>
  <si>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</si>
  <si>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</si>
  <si>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</si>
  <si>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</si>
  <si>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920 11 - Kapitálové výdaje / odbor územního plánování a stavebního řádu</t>
  </si>
  <si>
    <t>920 11</t>
  </si>
  <si>
    <t>Územní studie</t>
  </si>
  <si>
    <t>SALDO ROZPOČTU</t>
  </si>
  <si>
    <t>LIBERECKÝ KRAJ</t>
  </si>
  <si>
    <t>kap.</t>
  </si>
  <si>
    <t>rozpočtové kapitoly kraje</t>
  </si>
  <si>
    <t>zastupitelstvo</t>
  </si>
  <si>
    <t>krajský úřad</t>
  </si>
  <si>
    <t>SVR</t>
  </si>
  <si>
    <t>účelové příspěvky PO (příspěvkové organizace kraje)</t>
  </si>
  <si>
    <t>organizační rozpočtové jednotky (odbory krajského úřadu)</t>
  </si>
  <si>
    <t>příspěvkové organizace kraje</t>
  </si>
  <si>
    <t>odbor kancelář hejtmana (OKH)</t>
  </si>
  <si>
    <t>působnosti (přenes.a samost.působnost krajského úřadu a kraje vykonávaná odbory KÚ)</t>
  </si>
  <si>
    <t>odbor regionálního rozvoje a evropských projektů (ORREP)</t>
  </si>
  <si>
    <t>účelové neinvestiční dotace v resortu školství</t>
  </si>
  <si>
    <t>ekonomický odbor (EO)</t>
  </si>
  <si>
    <t>transfery</t>
  </si>
  <si>
    <t>odbor školství, mládeže, tělovýchovy a sportu (OŠMTS)</t>
  </si>
  <si>
    <t>pokladní správa</t>
  </si>
  <si>
    <t>odbor sociálních věcí (OSV)</t>
  </si>
  <si>
    <t>kapitálové výdaje</t>
  </si>
  <si>
    <t>odbor dopravy (OD)</t>
  </si>
  <si>
    <t>účelové investiční dotace v resortu školství</t>
  </si>
  <si>
    <t>odbor kultury, památkové péče a cestovního ruchu (OKPPCR)</t>
  </si>
  <si>
    <t>spolufinancování EU</t>
  </si>
  <si>
    <t>odbor životního prostředí a zemědělství (OŽPZ)</t>
  </si>
  <si>
    <t>úvěry</t>
  </si>
  <si>
    <t>odbor zdravotnictví (OZ)</t>
  </si>
  <si>
    <t xml:space="preserve">sociální fond </t>
  </si>
  <si>
    <t>právní odbor (OP)</t>
  </si>
  <si>
    <t>dotační fond</t>
  </si>
  <si>
    <t>odbor územního plánování a stavebného řádu (OÚPSŘ)</t>
  </si>
  <si>
    <t>krizový fond</t>
  </si>
  <si>
    <t xml:space="preserve">odbor informatiky (OI) </t>
  </si>
  <si>
    <t>fond ochrany vod</t>
  </si>
  <si>
    <t>13</t>
  </si>
  <si>
    <t xml:space="preserve">správní odbor (OS) </t>
  </si>
  <si>
    <t>lesnický fond</t>
  </si>
  <si>
    <t>odbor investic a správy nemovitého majetku (OISNM)</t>
  </si>
  <si>
    <t>odbor kancelář ředitele (OKŘ)</t>
  </si>
  <si>
    <t>oddělení sekretariátu ředitele (OSŘ)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</si>
  <si>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</si>
  <si>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</si>
  <si>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</si>
  <si>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</si>
  <si>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</si>
  <si>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</si>
  <si>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</si>
  <si>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</si>
  <si>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L i b e r e c k ý   k r a j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</si>
  <si>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</si>
  <si>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</si>
  <si>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</si>
  <si>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</si>
  <si>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</si>
  <si>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</si>
  <si>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</si>
  <si>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</si>
  <si>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</si>
  <si>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</si>
  <si>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</si>
  <si>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</si>
  <si>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</si>
  <si>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</si>
  <si>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</si>
  <si>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</si>
  <si>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</si>
  <si>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</si>
  <si>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</si>
  <si>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</si>
  <si>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</si>
  <si>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</si>
  <si>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</si>
  <si>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</si>
  <si>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</si>
  <si>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</si>
  <si>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</si>
  <si>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</si>
  <si>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</si>
  <si>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</si>
  <si>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</si>
  <si>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</si>
  <si>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</si>
  <si>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</si>
  <si>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</si>
  <si>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</si>
  <si>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</si>
  <si>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</si>
  <si>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</si>
  <si>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</si>
  <si>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</si>
  <si>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>Příjmy a finanční zdroje kraje celkem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</si>
  <si>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</si>
  <si>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</si>
  <si>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</si>
  <si>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</si>
  <si>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</si>
  <si>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</si>
  <si>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</si>
  <si>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</si>
  <si>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</si>
  <si>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</si>
  <si>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</si>
  <si>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</si>
  <si>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</si>
  <si>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</si>
  <si>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</si>
  <si>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</si>
  <si>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odvody PO v resortu školství, mládeže, tělovýchovy a sportu</t>
  </si>
  <si>
    <t>odvody PO v resortu rozvoje venkova, zemědělství a ŽP</t>
  </si>
  <si>
    <t>příjmy z úroků z  bankovních účtů</t>
  </si>
  <si>
    <t>ostatní příjmy z vlastní činnosti - věcná břemena</t>
  </si>
  <si>
    <t>přijaté sankční platby</t>
  </si>
  <si>
    <t>příspěvky na dopravní obslužnost od ostatních přispěvatelů</t>
  </si>
  <si>
    <t>digitální mapy veřejné správy</t>
  </si>
  <si>
    <t>příjmy z pronájmu ostat.nemovitostí a jejich částí, budova KÚ LK, budovy E a D, pronájmy a energie</t>
  </si>
  <si>
    <t>podnikatelský inkubátor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</si>
  <si>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</si>
  <si>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</si>
  <si>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</si>
  <si>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</si>
  <si>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Seznam použitých zkratek a číselníků v rozpočtu Libereckého kraje na rok 2021</t>
  </si>
  <si>
    <t>oddělení veřejných zakázek (VZ)</t>
  </si>
  <si>
    <t>schválený rozpočet kraje na rok 2020</t>
  </si>
  <si>
    <t>UR 2020</t>
  </si>
  <si>
    <t>upravený rozpočet kraje 2020 k 31.10.2020</t>
  </si>
  <si>
    <t>návrh rozpočtu kraje na rok 2021</t>
  </si>
  <si>
    <t>Střednědobý výhled rozpočtu LK na období let 2021 - 2024</t>
  </si>
  <si>
    <t>Příjmy rozpočtu kraje 2021</t>
  </si>
  <si>
    <t>Výdaje rozpočtu kraje 2021</t>
  </si>
  <si>
    <t>Příjmy a finanční zdroje rozpočtu 2021 - závazné ukazatele</t>
  </si>
  <si>
    <t>UR 2020 / očekávaná skutečnost</t>
  </si>
  <si>
    <t>Příjmy a finanční zdroje rozpočtu 2021 - specifické ukazatele</t>
  </si>
  <si>
    <t>Příjmy a finanční zdroje rozpočtu 2021 - dílčí ukazatele</t>
  </si>
  <si>
    <t>ostatní daňové příjmy</t>
  </si>
  <si>
    <t>poplatky za znečišťování ovzduší</t>
  </si>
  <si>
    <t>poplatek za odebrané množství podzemní vody</t>
  </si>
  <si>
    <t>NR 2021 - návrh Resorty</t>
  </si>
  <si>
    <t>NR 2021 - po proj. RK</t>
  </si>
  <si>
    <t>zapojení disponibilních prostředků předchozích období</t>
  </si>
  <si>
    <t>změna stavu krátkodobých prostředků na bankovních účtech</t>
  </si>
  <si>
    <t>přesunuto na ORG. 0570008</t>
  </si>
  <si>
    <t>921 14 - zařadit do akce 590871513</t>
  </si>
  <si>
    <t>projekt bude ukončen k 31.12.2020, jde pouze o mzdové náklady, finanční prostředky budou převedeny v lednu 2021 z rozpočtu 2021</t>
  </si>
  <si>
    <t>projekt byl ukončen k 31. 12. 2020</t>
  </si>
  <si>
    <t>projekt bude ukončen k 06.2022, finanční prostředky budou převedeny v lednu 2021 z rozpočtu 2021</t>
  </si>
  <si>
    <r>
      <t xml:space="preserve">Možnost spolufinancování zadaných/objednaných kapacit sociálních služeb, které se ocitly ve finanční tísni  </t>
    </r>
    <r>
      <rPr>
        <b/>
        <sz val="8"/>
        <rFont val="Arial"/>
        <family val="2"/>
        <charset val="238"/>
      </rPr>
      <t>změna názvu</t>
    </r>
  </si>
  <si>
    <t>SR/UR 2020</t>
  </si>
  <si>
    <t>p r o s i n e c    2 0 2 0</t>
  </si>
  <si>
    <t>finanční rezerva Dotačního fondu</t>
  </si>
  <si>
    <t>finanční rezerva na propad daň.příjmů 2.pol.2020</t>
  </si>
  <si>
    <t xml:space="preserve">finanční rezerva provozních příspěvků PO kraje </t>
  </si>
  <si>
    <t>odbor kancelář ředitele / UR</t>
  </si>
  <si>
    <t>916 a 921</t>
  </si>
  <si>
    <t>ÚČELOVÉ DOTACE VE ŠKOLSTVÍ</t>
  </si>
  <si>
    <t>Krajská správa silnic LK p.o. - realizace příkazní smlouvy Silnice LK a.s. na ZIMNÍ ÚDRŽBU</t>
  </si>
  <si>
    <t>Krajská správa silnic LK p.o. - realizace příkazní smlouvy Silnice LK a.s. na BĚŽNOU ÚDRŽBU</t>
  </si>
  <si>
    <t>915 01 - Významné akce / odbor kancelář hejtmana</t>
  </si>
  <si>
    <t>V Ý Z N A M N É  A K C E</t>
  </si>
  <si>
    <t>915</t>
  </si>
  <si>
    <t>významné akce - limit výdajů</t>
  </si>
  <si>
    <t>VÝZNAMNÉ AKCE</t>
  </si>
  <si>
    <t>915 04 - Významné akce / odbor školství, mládeže, tělovýchovy a sportu</t>
  </si>
  <si>
    <t>915 01</t>
  </si>
  <si>
    <t>915 04</t>
  </si>
  <si>
    <t xml:space="preserve">SR 2020 </t>
  </si>
  <si>
    <t>v SR 2020 pův. kap. 917 04</t>
  </si>
  <si>
    <t>v SR 2020 pův. kap. 917 01</t>
  </si>
  <si>
    <t>915 07 -  Významné akce / odbor kultury, památkové péče a cestovního ruchu</t>
  </si>
  <si>
    <t>915 07</t>
  </si>
  <si>
    <t>v SR 2020 pův. kap. 917 07</t>
  </si>
  <si>
    <t>915 08 - Významné akce / odbor životního prostředí a zemědělství</t>
  </si>
  <si>
    <t>915 08</t>
  </si>
  <si>
    <t>Změna názvu, organizace Eurocentrum s.r.o.  Jbc. Zrušena, v SR 2020 pův. kap. 917 07.</t>
  </si>
  <si>
    <t>Akce se koná každé dva roky, vychází na rok 2021, zahrnutao dodatečně oproti střednědobému výhledu, v SR 2020 pův. kap. 917 07.</t>
  </si>
  <si>
    <t>organizační změna - od r. 2020 v kap. 914 14, snížení kryje požadavek na 350.000 Kč - FAMA software v kap. 92014</t>
  </si>
  <si>
    <t>12xxxx</t>
  </si>
  <si>
    <t>e-Government LK, Technologické centrum -</t>
  </si>
  <si>
    <t>e-Govenrment ve zdravotnictví - Technologické centrum</t>
  </si>
  <si>
    <t>navazuje na projekty e-Government LK a e-Government ve zdravotnictví - Technologické centrum spolufinancovaných z EU</t>
  </si>
  <si>
    <t>Technologické centrum I. - e- Government</t>
  </si>
  <si>
    <t xml:space="preserve">r e k a p i t u l a c e </t>
  </si>
  <si>
    <t>resorty</t>
  </si>
  <si>
    <t>účelové příspěvky PO</t>
  </si>
  <si>
    <t>příspěvkové organizace</t>
  </si>
  <si>
    <t>působnosti</t>
  </si>
  <si>
    <t>spolufinanco- vání EU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</si>
  <si>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</si>
  <si>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</si>
  <si>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</si>
  <si>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</si>
  <si>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</si>
  <si>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</si>
  <si>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</si>
  <si>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</si>
  <si>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</si>
  <si>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</si>
  <si>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</si>
  <si>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</si>
  <si>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</si>
  <si>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</si>
  <si>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</si>
  <si>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kapitoly celkem</t>
  </si>
  <si>
    <t xml:space="preserve">resorty </t>
  </si>
  <si>
    <t>třída 8</t>
  </si>
  <si>
    <t>sociální fond</t>
  </si>
  <si>
    <t>fond ochr. vod</t>
  </si>
  <si>
    <t>peněžní fondy</t>
  </si>
  <si>
    <t>(splátka úvěru)</t>
  </si>
  <si>
    <t>sociální věci</t>
  </si>
  <si>
    <t>splátka úvěru na revitalizaci pozemních komukací prostřednictvím třídy 8xxx - financování</t>
  </si>
  <si>
    <t>splátka úvěru na revitalizaci mostů na silnicích II. a III. tř. prostřednictvím třídy 8xxx - finan.</t>
  </si>
  <si>
    <t>Výdajové limity kapitol a resortů rozpočtu kraje na rok 2021</t>
  </si>
  <si>
    <t>1. Výdajové kapitoly rozpočtu kraje na rok 2021</t>
  </si>
  <si>
    <t>2. Kapitoly peněžních fondů rozpočtu kraje na rok 2021</t>
  </si>
  <si>
    <t>odd. sekretar. ředitele</t>
  </si>
  <si>
    <t>odd. veřejných zakázek</t>
  </si>
  <si>
    <t>významné akce</t>
  </si>
  <si>
    <t>3. Saldo příjmů a výdajů rozpočtu kraje 2021</t>
  </si>
  <si>
    <t>příjmy a zdroje rozpočtu 2021</t>
  </si>
  <si>
    <t>výdaje rozpočtu kraje 2021</t>
  </si>
  <si>
    <t>saldo příjmů a výdajů rozpočtu 2021</t>
  </si>
  <si>
    <t>saldo příjmů a výdajů, včetně splátek jistin úvěrů z rozpočtu 2021</t>
  </si>
  <si>
    <t xml:space="preserve">NR 2021 </t>
  </si>
  <si>
    <t>nespecifikované rezervy</t>
  </si>
  <si>
    <t>Rezervy Dotačního fondu pro rok 2021</t>
  </si>
  <si>
    <t>0319100000</t>
  </si>
  <si>
    <t xml:space="preserve">926 03 - Dotační fond / ekonomický odbor </t>
  </si>
  <si>
    <t>923 xx</t>
  </si>
  <si>
    <t>04600200000</t>
  </si>
  <si>
    <r>
      <t xml:space="preserve">Naplňování krajského akčního plánu rozvoje vzdělávání Libereckého kraje I - 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</si>
  <si>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Naplňování krajského akčního plánu rozvoje vzdělávání Libereckého kraje II - 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</si>
  <si>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Naplňování krajského akčního plánu rozvoje vzdělávání Libereckého kraje II - 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</si>
  <si>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Naplňování krajského akčního plánu rozvoje vzdělávání Libereckého kraje I - 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</si>
  <si>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PŘÍJMY  (ZDROJE) kraje CELKEM</t>
  </si>
  <si>
    <r>
      <t xml:space="preserve">Požadavek na navýšení R +7,5 mil. Kč </t>
    </r>
    <r>
      <rPr>
        <sz val="8"/>
        <rFont val="Arial"/>
        <family val="2"/>
        <charset val="238"/>
      </rPr>
      <t xml:space="preserve">- USN 20/VI/20/ZK Programové prohlášení koalice, bod č.7 </t>
    </r>
  </si>
  <si>
    <t>Rozpočet Libereckého kraje na rok 2021</t>
  </si>
  <si>
    <r>
      <rPr>
        <b/>
        <sz val="8"/>
        <color rgb="FFFF0000"/>
        <rFont val="Arial"/>
        <family val="2"/>
        <charset val="238"/>
      </rPr>
      <t>POŽADAVEK NA NAVÝŠENÍ R +12,5 mil. Kč</t>
    </r>
    <r>
      <rPr>
        <sz val="8"/>
        <color rgb="FFFF0000"/>
        <rFont val="Arial"/>
        <family val="2"/>
        <charset val="238"/>
      </rPr>
      <t xml:space="preserve"> - USN 20/VI/20/ZK Programové prohlášení koalice, bod č.7</t>
    </r>
  </si>
  <si>
    <r>
      <t xml:space="preserve">USN 345/20/ZK ze dne 22.9.2020 - </t>
    </r>
    <r>
      <rPr>
        <b/>
        <sz val="8"/>
        <color rgb="FFFF0000"/>
        <rFont val="Arial"/>
        <family val="2"/>
        <charset val="238"/>
      </rPr>
      <t>POŽADAVEK NA NAVÝŠENÍ R +9,8 mil. Kč</t>
    </r>
    <r>
      <rPr>
        <sz val="8"/>
        <color rgb="FFFF0000"/>
        <rFont val="Arial"/>
        <family val="2"/>
        <charset val="238"/>
      </rPr>
      <t>, přislíbená max. výše dotace činí 12,668 mil. Kč, v r. 2021 nutno vyplatit 9,8 mil. Kč</t>
    </r>
  </si>
  <si>
    <t xml:space="preserve">pokračování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</si>
</sst>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_ ;[Red]\-#,##0.00\ "/>
    <numFmt numFmtId="165" formatCode="#,##0.00;[Red]#,##0.00"/>
    <numFmt numFmtId="166" formatCode="#,##0.000"/>
    <numFmt numFmtId="167" formatCode="0.00000"/>
    <numFmt numFmtId="168" formatCode="#,##0.00000"/>
    <numFmt numFmtId="169" formatCode="_-* #,##0.00\ _K_č_-;\-* #,##0.00\ _K_č_-;_-* &quot;-&quot;??\ _K_č_-;_-@_-"/>
  </numFmts>
  <fonts count="8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sz val="8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80000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7"/>
      <color indexed="16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rgb="FF00B050"/>
      <name val="Arial"/>
      <family val="2"/>
      <charset val="238"/>
    </font>
    <font>
      <u/>
      <sz val="8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sz val="11"/>
      <color rgb="FF0000FF"/>
      <name val="Calibri"/>
      <family val="2"/>
      <charset val="238"/>
      <scheme val="minor"/>
    </font>
    <font>
      <b/>
      <sz val="8"/>
      <color indexed="6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  <family val="2"/>
      <charset val="238"/>
    </font>
    <font>
      <i/>
      <sz val="8"/>
      <color rgb="FF0000FF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rgb="FF0000FF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rgb="FF800000"/>
      <name val="Arial"/>
      <family val="2"/>
      <charset val="238"/>
    </font>
    <font>
      <b/>
      <sz val="8"/>
      <name val="Arial CE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FF"/>
      <name val="Arial CE"/>
      <charset val="238"/>
    </font>
    <font>
      <b/>
      <sz val="8"/>
      <color rgb="FF0000FF"/>
      <name val="Arial"/>
      <family val="2"/>
    </font>
    <font>
      <i/>
      <sz val="9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strike/>
      <sz val="8"/>
      <name val="Arial"/>
      <family val="2"/>
      <charset val="238"/>
    </font>
    <font>
      <sz val="7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8"/>
      <color indexed="10"/>
      <name val="Arial"/>
      <family val="2"/>
      <charset val="238"/>
    </font>
    <font>
      <sz val="8"/>
      <color rgb="FF0B25E7"/>
      <name val="Arial"/>
      <family val="2"/>
      <charset val="238"/>
    </font>
    <font>
      <b/>
      <sz val="12"/>
      <name val="Times New Roman"/>
      <family val="1"/>
      <charset val="238"/>
    </font>
    <font>
      <b/>
      <sz val="28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sz val="8"/>
      <color rgb="FFFF0066"/>
      <name val="Arial"/>
      <family val="2"/>
      <charset val="238"/>
    </font>
    <font>
      <sz val="10"/>
      <color rgb="FF00B05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7"/>
      <color indexed="60"/>
      <name val="Arial"/>
      <family val="2"/>
      <charset val="238"/>
    </font>
    <font>
      <b/>
      <sz val="7"/>
      <color rgb="FF8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</fills>
  <borders count="1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1" fillId="0" borderId="0"/>
    <xf numFmtId="169" fontId="2" fillId="0" borderId="0" applyFont="0" applyFill="0" applyBorder="0" applyAlignment="0" applyProtection="0"/>
  </cellStyleXfs>
  <cellXfs count="3615">
    <xf numFmtId="0" fontId="0" fillId="0" borderId="0" xfId="0"/>
    <xf numFmtId="0" fontId="3" fillId="0" borderId="0" xfId="1" applyFont="1" applyFill="1" applyAlignment="1"/>
    <xf numFmtId="0" fontId="2" fillId="0" borderId="0" xfId="2"/>
    <xf numFmtId="0" fontId="4" fillId="0" borderId="0" xfId="0" applyFont="1"/>
    <xf numFmtId="49" fontId="4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Fill="1" applyBorder="1"/>
    <xf numFmtId="49" fontId="5" fillId="0" borderId="0" xfId="3" applyNumberFormat="1" applyFont="1" applyFill="1" applyBorder="1" applyAlignment="1"/>
    <xf numFmtId="0" fontId="6" fillId="0" borderId="0" xfId="3" applyFont="1" applyAlignment="1"/>
    <xf numFmtId="0" fontId="2" fillId="0" borderId="0" xfId="3"/>
    <xf numFmtId="49" fontId="6" fillId="0" borderId="0" xfId="3" applyNumberFormat="1" applyFont="1" applyAlignment="1">
      <alignment horizontal="center"/>
    </xf>
    <xf numFmtId="0" fontId="7" fillId="0" borderId="0" xfId="3" applyFont="1" applyAlignment="1">
      <alignment horizontal="right"/>
    </xf>
    <xf numFmtId="0" fontId="6" fillId="0" borderId="0" xfId="3" applyFont="1" applyFill="1" applyBorder="1" applyAlignment="1"/>
    <xf numFmtId="4" fontId="8" fillId="0" borderId="1" xfId="4" applyNumberFormat="1" applyFont="1" applyFill="1" applyBorder="1" applyAlignment="1">
      <alignment horizontal="center" vertical="center" wrapText="1"/>
    </xf>
    <xf numFmtId="4" fontId="9" fillId="0" borderId="2" xfId="4" applyNumberFormat="1" applyFont="1" applyFill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0" fillId="4" borderId="4" xfId="4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2" fillId="0" borderId="0" xfId="2" applyFill="1"/>
    <xf numFmtId="4" fontId="8" fillId="0" borderId="1" xfId="2" applyNumberFormat="1" applyFont="1" applyFill="1" applyBorder="1" applyAlignment="1">
      <alignment horizontal="center" vertical="center" wrapText="1"/>
    </xf>
    <xf numFmtId="4" fontId="4" fillId="0" borderId="2" xfId="2" applyNumberFormat="1" applyFont="1" applyFill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49" fontId="4" fillId="0" borderId="2" xfId="3" applyNumberFormat="1" applyFont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 wrapText="1"/>
    </xf>
    <xf numFmtId="4" fontId="8" fillId="0" borderId="0" xfId="2" applyNumberFormat="1" applyFont="1" applyFill="1" applyBorder="1" applyAlignment="1">
      <alignment vertical="center" wrapText="1"/>
    </xf>
    <xf numFmtId="4" fontId="12" fillId="0" borderId="6" xfId="2" applyNumberFormat="1" applyFont="1" applyFill="1" applyBorder="1" applyAlignment="1">
      <alignment horizontal="center" vertical="center" wrapText="1"/>
    </xf>
    <xf numFmtId="4" fontId="13" fillId="0" borderId="7" xfId="2" applyNumberFormat="1" applyFont="1" applyFill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49" fontId="4" fillId="0" borderId="7" xfId="3" applyNumberFormat="1" applyFont="1" applyBorder="1" applyAlignment="1">
      <alignment horizontal="center" vertical="center" wrapText="1"/>
    </xf>
    <xf numFmtId="0" fontId="13" fillId="0" borderId="7" xfId="3" applyFont="1" applyBorder="1" applyAlignment="1">
      <alignment horizontal="left" vertical="center" wrapText="1"/>
    </xf>
    <xf numFmtId="4" fontId="10" fillId="0" borderId="0" xfId="2" applyNumberFormat="1" applyFont="1" applyFill="1" applyBorder="1" applyAlignment="1">
      <alignment vertical="center" wrapText="1"/>
    </xf>
    <xf numFmtId="4" fontId="12" fillId="0" borderId="11" xfId="2" applyNumberFormat="1" applyFont="1" applyFill="1" applyBorder="1" applyAlignment="1">
      <alignment horizontal="center" vertical="center" wrapText="1"/>
    </xf>
    <xf numFmtId="4" fontId="13" fillId="0" borderId="12" xfId="2" applyNumberFormat="1" applyFont="1" applyFill="1" applyBorder="1" applyAlignment="1">
      <alignment horizontal="center" vertical="center" wrapText="1"/>
    </xf>
    <xf numFmtId="0" fontId="14" fillId="0" borderId="13" xfId="3" applyFont="1" applyBorder="1" applyAlignment="1">
      <alignment horizontal="center" vertical="center" wrapText="1"/>
    </xf>
    <xf numFmtId="49" fontId="4" fillId="0" borderId="12" xfId="3" applyNumberFormat="1" applyFont="1" applyBorder="1" applyAlignment="1">
      <alignment horizontal="center" vertical="center" wrapText="1"/>
    </xf>
    <xf numFmtId="0" fontId="13" fillId="0" borderId="12" xfId="2" applyFont="1" applyBorder="1" applyAlignment="1">
      <alignment horizontal="left" vertical="center" wrapText="1"/>
    </xf>
    <xf numFmtId="49" fontId="8" fillId="0" borderId="16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8" fillId="0" borderId="2" xfId="3" applyFont="1" applyBorder="1" applyAlignment="1">
      <alignment vertical="center" wrapText="1"/>
    </xf>
    <xf numFmtId="49" fontId="13" fillId="0" borderId="17" xfId="3" applyNumberFormat="1" applyFont="1" applyFill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49" fontId="4" fillId="0" borderId="7" xfId="3" applyNumberFormat="1" applyFont="1" applyFill="1" applyBorder="1" applyAlignment="1">
      <alignment horizontal="center" vertical="center" wrapText="1"/>
    </xf>
    <xf numFmtId="0" fontId="13" fillId="0" borderId="7" xfId="2" applyFont="1" applyBorder="1" applyAlignment="1">
      <alignment horizontal="left" vertical="center" wrapText="1"/>
    </xf>
    <xf numFmtId="49" fontId="13" fillId="0" borderId="18" xfId="3" applyNumberFormat="1" applyFont="1" applyFill="1" applyBorder="1" applyAlignment="1">
      <alignment horizontal="center" vertical="center" wrapText="1"/>
    </xf>
    <xf numFmtId="0" fontId="13" fillId="0" borderId="19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49" fontId="4" fillId="0" borderId="20" xfId="3" applyNumberFormat="1" applyFont="1" applyFill="1" applyBorder="1" applyAlignment="1">
      <alignment horizontal="center" vertical="center" wrapText="1"/>
    </xf>
    <xf numFmtId="0" fontId="13" fillId="0" borderId="20" xfId="2" applyFont="1" applyBorder="1" applyAlignment="1">
      <alignment horizontal="left" vertical="center" wrapText="1"/>
    </xf>
    <xf numFmtId="49" fontId="4" fillId="0" borderId="19" xfId="3" applyNumberFormat="1" applyFont="1" applyFill="1" applyBorder="1" applyAlignment="1">
      <alignment horizontal="center" vertical="center" wrapText="1"/>
    </xf>
    <xf numFmtId="49" fontId="13" fillId="0" borderId="23" xfId="3" applyNumberFormat="1" applyFont="1" applyFill="1" applyBorder="1" applyAlignment="1">
      <alignment horizontal="center" vertical="center" wrapText="1"/>
    </xf>
    <xf numFmtId="0" fontId="13" fillId="0" borderId="24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49" fontId="4" fillId="0" borderId="24" xfId="3" applyNumberFormat="1" applyFont="1" applyFill="1" applyBorder="1" applyAlignment="1">
      <alignment horizontal="center" vertical="center" wrapText="1"/>
    </xf>
    <xf numFmtId="0" fontId="13" fillId="0" borderId="25" xfId="2" applyFont="1" applyBorder="1" applyAlignment="1">
      <alignment horizontal="left" vertical="center" wrapText="1"/>
    </xf>
    <xf numFmtId="49" fontId="13" fillId="0" borderId="28" xfId="3" applyNumberFormat="1" applyFont="1" applyFill="1" applyBorder="1" applyAlignment="1">
      <alignment horizontal="center" vertical="center" wrapText="1"/>
    </xf>
    <xf numFmtId="0" fontId="13" fillId="0" borderId="29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49" fontId="4" fillId="0" borderId="30" xfId="3" applyNumberFormat="1" applyFont="1" applyFill="1" applyBorder="1" applyAlignment="1">
      <alignment horizontal="center" vertical="center" wrapText="1"/>
    </xf>
    <xf numFmtId="0" fontId="13" fillId="0" borderId="30" xfId="3" applyFont="1" applyBorder="1" applyAlignment="1">
      <alignment horizontal="left" vertical="center" wrapText="1"/>
    </xf>
    <xf numFmtId="4" fontId="13" fillId="0" borderId="33" xfId="2" applyNumberFormat="1" applyFont="1" applyFill="1" applyBorder="1" applyAlignment="1">
      <alignment horizontal="center" vertical="center" wrapText="1"/>
    </xf>
    <xf numFmtId="0" fontId="14" fillId="0" borderId="34" xfId="3" applyFont="1" applyBorder="1" applyAlignment="1">
      <alignment horizontal="center" vertical="center" wrapText="1"/>
    </xf>
    <xf numFmtId="49" fontId="4" fillId="0" borderId="33" xfId="3" applyNumberFormat="1" applyFont="1" applyBorder="1" applyAlignment="1">
      <alignment horizontal="center" vertical="center" wrapText="1"/>
    </xf>
    <xf numFmtId="0" fontId="13" fillId="0" borderId="33" xfId="2" applyFont="1" applyBorder="1" applyAlignment="1">
      <alignment horizontal="left" vertical="center" wrapText="1"/>
    </xf>
    <xf numFmtId="49" fontId="13" fillId="0" borderId="36" xfId="3" applyNumberFormat="1" applyFont="1" applyFill="1" applyBorder="1" applyAlignment="1">
      <alignment horizontal="center" vertical="center" wrapText="1"/>
    </xf>
    <xf numFmtId="0" fontId="4" fillId="0" borderId="34" xfId="3" applyFont="1" applyBorder="1" applyAlignment="1">
      <alignment horizontal="center" vertical="center" wrapText="1"/>
    </xf>
    <xf numFmtId="49" fontId="4" fillId="0" borderId="33" xfId="3" applyNumberFormat="1" applyFont="1" applyFill="1" applyBorder="1" applyAlignment="1">
      <alignment horizontal="center" vertical="center" wrapText="1"/>
    </xf>
    <xf numFmtId="0" fontId="13" fillId="0" borderId="30" xfId="2" applyFont="1" applyBorder="1" applyAlignment="1">
      <alignment horizontal="left" vertical="center" wrapText="1"/>
    </xf>
    <xf numFmtId="49" fontId="4" fillId="0" borderId="12" xfId="3" applyNumberFormat="1" applyFont="1" applyFill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49" fontId="4" fillId="0" borderId="19" xfId="3" applyNumberFormat="1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49" fontId="4" fillId="0" borderId="29" xfId="3" applyNumberFormat="1" applyFont="1" applyBorder="1" applyAlignment="1">
      <alignment horizontal="center" vertical="center" wrapText="1"/>
    </xf>
    <xf numFmtId="49" fontId="16" fillId="3" borderId="16" xfId="3" applyNumberFormat="1" applyFont="1" applyFill="1" applyBorder="1" applyAlignment="1">
      <alignment horizontal="center" vertical="center" wrapText="1"/>
    </xf>
    <xf numFmtId="4" fontId="16" fillId="0" borderId="0" xfId="2" applyNumberFormat="1" applyFont="1" applyFill="1" applyBorder="1" applyAlignment="1">
      <alignment horizontal="right" vertical="center" wrapText="1"/>
    </xf>
    <xf numFmtId="0" fontId="17" fillId="0" borderId="0" xfId="2" applyFont="1"/>
    <xf numFmtId="4" fontId="2" fillId="0" borderId="0" xfId="2" applyNumberFormat="1"/>
    <xf numFmtId="4" fontId="2" fillId="0" borderId="0" xfId="2" applyNumberFormat="1" applyFill="1" applyBorder="1"/>
    <xf numFmtId="0" fontId="2" fillId="0" borderId="0" xfId="2" applyFill="1" applyBorder="1"/>
    <xf numFmtId="0" fontId="4" fillId="0" borderId="0" xfId="6" applyFont="1"/>
    <xf numFmtId="4" fontId="4" fillId="0" borderId="0" xfId="6" applyNumberFormat="1" applyFont="1"/>
    <xf numFmtId="0" fontId="4" fillId="0" borderId="0" xfId="6" applyFont="1" applyFill="1" applyBorder="1"/>
    <xf numFmtId="0" fontId="4" fillId="0" borderId="0" xfId="6" applyFont="1" applyAlignment="1">
      <alignment horizontal="center"/>
    </xf>
    <xf numFmtId="0" fontId="4" fillId="0" borderId="0" xfId="6" applyFont="1" applyFill="1" applyAlignment="1">
      <alignment horizontal="center"/>
    </xf>
    <xf numFmtId="0" fontId="4" fillId="0" borderId="0" xfId="3" applyFont="1"/>
    <xf numFmtId="4" fontId="4" fillId="0" borderId="0" xfId="3" applyNumberFormat="1" applyFont="1"/>
    <xf numFmtId="0" fontId="4" fillId="0" borderId="0" xfId="3" applyFont="1" applyFill="1" applyBorder="1"/>
    <xf numFmtId="49" fontId="5" fillId="0" borderId="0" xfId="3" applyNumberFormat="1" applyFont="1" applyFill="1" applyBorder="1" applyAlignment="1">
      <alignment horizontal="center"/>
    </xf>
    <xf numFmtId="0" fontId="2" fillId="0" borderId="0" xfId="3" applyAlignment="1">
      <alignment vertical="center" wrapText="1"/>
    </xf>
    <xf numFmtId="49" fontId="18" fillId="0" borderId="0" xfId="3" applyNumberFormat="1" applyFont="1" applyFill="1" applyAlignment="1">
      <alignment vertical="center" wrapText="1"/>
    </xf>
    <xf numFmtId="49" fontId="18" fillId="0" borderId="0" xfId="3" applyNumberFormat="1" applyFont="1" applyFill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4" fontId="4" fillId="0" borderId="0" xfId="3" applyNumberFormat="1" applyFont="1" applyAlignment="1">
      <alignment vertical="center" wrapText="1"/>
    </xf>
    <xf numFmtId="0" fontId="4" fillId="0" borderId="0" xfId="3" applyFont="1" applyFill="1" applyBorder="1" applyAlignment="1">
      <alignment vertical="center" wrapText="1"/>
    </xf>
    <xf numFmtId="0" fontId="4" fillId="0" borderId="0" xfId="6" applyFont="1" applyAlignment="1">
      <alignment vertical="center" wrapText="1"/>
    </xf>
    <xf numFmtId="0" fontId="10" fillId="0" borderId="0" xfId="6" applyFont="1" applyAlignment="1">
      <alignment horizontal="center" vertical="center" wrapText="1"/>
    </xf>
    <xf numFmtId="0" fontId="10" fillId="0" borderId="0" xfId="3" applyFont="1" applyAlignment="1">
      <alignment horizontal="right" vertical="center" wrapText="1"/>
    </xf>
    <xf numFmtId="0" fontId="10" fillId="0" borderId="0" xfId="3" applyFont="1" applyFill="1" applyAlignment="1">
      <alignment horizontal="right" vertical="center" wrapText="1"/>
    </xf>
    <xf numFmtId="0" fontId="4" fillId="0" borderId="0" xfId="6" applyFont="1" applyFill="1" applyBorder="1" applyAlignment="1">
      <alignment horizontal="center" vertical="center" wrapText="1"/>
    </xf>
    <xf numFmtId="4" fontId="4" fillId="0" borderId="0" xfId="6" applyNumberFormat="1" applyFont="1" applyAlignment="1">
      <alignment vertical="center" wrapText="1"/>
    </xf>
    <xf numFmtId="0" fontId="4" fillId="0" borderId="0" xfId="6" applyFont="1" applyFill="1" applyBorder="1" applyAlignment="1">
      <alignment vertical="center" wrapText="1"/>
    </xf>
    <xf numFmtId="0" fontId="2" fillId="0" borderId="0" xfId="6" applyAlignment="1">
      <alignment vertical="center" wrapText="1"/>
    </xf>
    <xf numFmtId="0" fontId="2" fillId="0" borderId="0" xfId="6" applyFill="1" applyBorder="1" applyAlignment="1">
      <alignment vertical="center" wrapText="1"/>
    </xf>
    <xf numFmtId="0" fontId="4" fillId="0" borderId="0" xfId="6" applyFont="1" applyFill="1" applyAlignment="1">
      <alignment vertical="center" wrapText="1"/>
    </xf>
    <xf numFmtId="0" fontId="19" fillId="0" borderId="0" xfId="3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0" borderId="40" xfId="3" applyFont="1" applyFill="1" applyBorder="1" applyAlignment="1">
      <alignment horizontal="center" vertical="center" wrapText="1"/>
    </xf>
    <xf numFmtId="4" fontId="19" fillId="0" borderId="4" xfId="3" applyNumberFormat="1" applyFont="1" applyFill="1" applyBorder="1" applyAlignment="1">
      <alignment vertical="center" wrapText="1"/>
    </xf>
    <xf numFmtId="4" fontId="19" fillId="0" borderId="0" xfId="3" applyNumberFormat="1" applyFont="1" applyFill="1" applyBorder="1" applyAlignment="1">
      <alignment vertical="center" wrapText="1"/>
    </xf>
    <xf numFmtId="4" fontId="4" fillId="0" borderId="0" xfId="2" applyNumberFormat="1" applyFont="1" applyFill="1" applyBorder="1" applyAlignment="1">
      <alignment vertical="center" wrapText="1"/>
    </xf>
    <xf numFmtId="0" fontId="20" fillId="0" borderId="0" xfId="6" applyFont="1" applyFill="1" applyAlignment="1">
      <alignment vertical="center" wrapText="1"/>
    </xf>
    <xf numFmtId="0" fontId="4" fillId="0" borderId="0" xfId="7" applyFont="1" applyBorder="1" applyAlignment="1">
      <alignment horizontal="center"/>
    </xf>
    <xf numFmtId="4" fontId="4" fillId="0" borderId="0" xfId="8" applyNumberFormat="1" applyFont="1" applyFill="1" applyBorder="1"/>
    <xf numFmtId="4" fontId="21" fillId="0" borderId="0" xfId="6" applyNumberFormat="1" applyFont="1" applyFill="1" applyAlignment="1">
      <alignment vertical="center" wrapText="1"/>
    </xf>
    <xf numFmtId="4" fontId="22" fillId="0" borderId="0" xfId="6" applyNumberFormat="1" applyFont="1" applyFill="1" applyAlignment="1">
      <alignment vertical="center" wrapText="1"/>
    </xf>
    <xf numFmtId="4" fontId="23" fillId="0" borderId="0" xfId="8" applyNumberFormat="1" applyFont="1" applyFill="1" applyBorder="1"/>
    <xf numFmtId="4" fontId="4" fillId="0" borderId="0" xfId="3" applyNumberFormat="1" applyFont="1" applyFill="1" applyBorder="1" applyAlignment="1"/>
    <xf numFmtId="0" fontId="6" fillId="0" borderId="0" xfId="3" applyFont="1" applyAlignment="1">
      <alignment horizontal="center"/>
    </xf>
    <xf numFmtId="0" fontId="6" fillId="0" borderId="0" xfId="3" applyFont="1" applyFill="1" applyAlignment="1"/>
    <xf numFmtId="0" fontId="4" fillId="0" borderId="0" xfId="3" applyFont="1" applyBorder="1"/>
    <xf numFmtId="49" fontId="18" fillId="0" borderId="0" xfId="3" applyNumberFormat="1" applyFont="1" applyFill="1" applyAlignment="1">
      <alignment vertical="center"/>
    </xf>
    <xf numFmtId="0" fontId="4" fillId="0" borderId="0" xfId="6" applyFont="1" applyAlignment="1">
      <alignment horizontal="center" vertical="center" wrapText="1"/>
    </xf>
    <xf numFmtId="4" fontId="19" fillId="0" borderId="1" xfId="3" applyNumberFormat="1" applyFont="1" applyFill="1" applyBorder="1" applyAlignment="1">
      <alignment vertical="center" wrapText="1"/>
    </xf>
    <xf numFmtId="0" fontId="19" fillId="0" borderId="16" xfId="3" applyFont="1" applyFill="1" applyBorder="1" applyAlignment="1">
      <alignment horizontal="center" vertical="center" wrapText="1"/>
    </xf>
    <xf numFmtId="0" fontId="19" fillId="0" borderId="5" xfId="3" applyFont="1" applyFill="1" applyBorder="1" applyAlignment="1">
      <alignment horizontal="center" vertical="center" wrapText="1"/>
    </xf>
    <xf numFmtId="0" fontId="25" fillId="0" borderId="4" xfId="6" applyFont="1" applyBorder="1" applyAlignment="1">
      <alignment horizontal="center" vertical="center"/>
    </xf>
    <xf numFmtId="4" fontId="23" fillId="5" borderId="9" xfId="3" applyNumberFormat="1" applyFont="1" applyFill="1" applyBorder="1" applyAlignment="1">
      <alignment vertical="center" wrapText="1"/>
    </xf>
    <xf numFmtId="0" fontId="23" fillId="0" borderId="50" xfId="3" applyFont="1" applyBorder="1" applyAlignment="1">
      <alignment horizontal="center" vertical="center" wrapText="1"/>
    </xf>
    <xf numFmtId="0" fontId="23" fillId="0" borderId="51" xfId="3" applyFont="1" applyBorder="1" applyAlignment="1">
      <alignment horizontal="center" vertical="center" wrapText="1"/>
    </xf>
    <xf numFmtId="0" fontId="23" fillId="0" borderId="7" xfId="3" applyFont="1" applyFill="1" applyBorder="1" applyAlignment="1">
      <alignment horizontal="left" vertical="center" wrapText="1"/>
    </xf>
    <xf numFmtId="4" fontId="23" fillId="8" borderId="9" xfId="3" applyNumberFormat="1" applyFont="1" applyFill="1" applyBorder="1" applyAlignment="1">
      <alignment vertical="center" wrapText="1"/>
    </xf>
    <xf numFmtId="4" fontId="23" fillId="0" borderId="9" xfId="3" applyNumberFormat="1" applyFont="1" applyFill="1" applyBorder="1" applyAlignment="1">
      <alignment horizontal="center" vertical="center" wrapText="1"/>
    </xf>
    <xf numFmtId="4" fontId="4" fillId="5" borderId="35" xfId="8" applyNumberFormat="1" applyFont="1" applyFill="1" applyBorder="1"/>
    <xf numFmtId="0" fontId="4" fillId="0" borderId="41" xfId="7" applyFont="1" applyBorder="1" applyAlignment="1">
      <alignment horizontal="center"/>
    </xf>
    <xf numFmtId="49" fontId="4" fillId="0" borderId="52" xfId="7" applyNumberFormat="1" applyFont="1" applyBorder="1" applyAlignment="1">
      <alignment horizontal="center"/>
    </xf>
    <xf numFmtId="0" fontId="4" fillId="0" borderId="53" xfId="7" applyFont="1" applyBorder="1"/>
    <xf numFmtId="4" fontId="4" fillId="8" borderId="35" xfId="8" applyNumberFormat="1" applyFont="1" applyFill="1" applyBorder="1"/>
    <xf numFmtId="4" fontId="4" fillId="0" borderId="35" xfId="8" applyNumberFormat="1" applyFont="1" applyFill="1" applyBorder="1" applyAlignment="1">
      <alignment horizontal="center"/>
    </xf>
    <xf numFmtId="4" fontId="4" fillId="0" borderId="0" xfId="6" applyNumberFormat="1" applyFont="1" applyFill="1" applyAlignment="1">
      <alignment vertical="center" wrapText="1"/>
    </xf>
    <xf numFmtId="4" fontId="4" fillId="5" borderId="21" xfId="8" applyNumberFormat="1" applyFont="1" applyFill="1" applyBorder="1"/>
    <xf numFmtId="0" fontId="4" fillId="0" borderId="43" xfId="7" applyFont="1" applyBorder="1" applyAlignment="1">
      <alignment horizontal="center"/>
    </xf>
    <xf numFmtId="49" fontId="4" fillId="0" borderId="54" xfId="7" applyNumberFormat="1" applyFont="1" applyBorder="1" applyAlignment="1">
      <alignment horizontal="center"/>
    </xf>
    <xf numFmtId="0" fontId="4" fillId="0" borderId="55" xfId="7" applyFont="1" applyBorder="1"/>
    <xf numFmtId="4" fontId="4" fillId="8" borderId="21" xfId="8" applyNumberFormat="1" applyFont="1" applyFill="1" applyBorder="1"/>
    <xf numFmtId="4" fontId="4" fillId="0" borderId="21" xfId="8" applyNumberFormat="1" applyFont="1" applyFill="1" applyBorder="1" applyAlignment="1">
      <alignment horizontal="center"/>
    </xf>
    <xf numFmtId="4" fontId="4" fillId="5" borderId="31" xfId="8" applyNumberFormat="1" applyFont="1" applyFill="1" applyBorder="1"/>
    <xf numFmtId="4" fontId="4" fillId="8" borderId="31" xfId="8" applyNumberFormat="1" applyFont="1" applyFill="1" applyBorder="1"/>
    <xf numFmtId="4" fontId="23" fillId="5" borderId="21" xfId="8" applyNumberFormat="1" applyFont="1" applyFill="1" applyBorder="1"/>
    <xf numFmtId="0" fontId="23" fillId="0" borderId="43" xfId="7" applyFont="1" applyBorder="1" applyAlignment="1">
      <alignment horizontal="center"/>
    </xf>
    <xf numFmtId="0" fontId="23" fillId="0" borderId="55" xfId="7" applyFont="1" applyBorder="1"/>
    <xf numFmtId="4" fontId="23" fillId="8" borderId="21" xfId="8" applyNumberFormat="1" applyFont="1" applyFill="1" applyBorder="1"/>
    <xf numFmtId="4" fontId="23" fillId="0" borderId="21" xfId="8" applyNumberFormat="1" applyFont="1" applyFill="1" applyBorder="1" applyAlignment="1">
      <alignment horizontal="center"/>
    </xf>
    <xf numFmtId="0" fontId="22" fillId="0" borderId="0" xfId="6" applyFont="1" applyFill="1" applyAlignment="1">
      <alignment vertical="center"/>
    </xf>
    <xf numFmtId="4" fontId="4" fillId="0" borderId="0" xfId="6" applyNumberFormat="1" applyFont="1" applyFill="1" applyBorder="1" applyAlignment="1">
      <alignment vertical="center" wrapText="1"/>
    </xf>
    <xf numFmtId="4" fontId="4" fillId="5" borderId="21" xfId="3" applyNumberFormat="1" applyFont="1" applyFill="1" applyBorder="1" applyAlignment="1">
      <alignment horizontal="right" vertical="top" wrapText="1"/>
    </xf>
    <xf numFmtId="4" fontId="4" fillId="8" borderId="21" xfId="3" applyNumberFormat="1" applyFont="1" applyFill="1" applyBorder="1" applyAlignment="1">
      <alignment horizontal="right" vertical="top" wrapText="1"/>
    </xf>
    <xf numFmtId="4" fontId="4" fillId="0" borderId="0" xfId="3" applyNumberFormat="1" applyFont="1" applyFill="1" applyBorder="1" applyAlignment="1">
      <alignment horizontal="right" vertical="top" wrapText="1"/>
    </xf>
    <xf numFmtId="0" fontId="15" fillId="0" borderId="0" xfId="6" applyFont="1" applyFill="1" applyAlignment="1">
      <alignment vertical="center" wrapText="1"/>
    </xf>
    <xf numFmtId="0" fontId="4" fillId="0" borderId="56" xfId="7" applyFont="1" applyBorder="1" applyAlignment="1">
      <alignment horizontal="center"/>
    </xf>
    <xf numFmtId="49" fontId="4" fillId="0" borderId="57" xfId="7" applyNumberFormat="1" applyFont="1" applyBorder="1" applyAlignment="1">
      <alignment horizontal="center"/>
    </xf>
    <xf numFmtId="0" fontId="4" fillId="0" borderId="58" xfId="7" applyFont="1" applyBorder="1"/>
    <xf numFmtId="4" fontId="4" fillId="0" borderId="59" xfId="8" applyNumberFormat="1" applyFont="1" applyFill="1" applyBorder="1" applyAlignment="1">
      <alignment horizontal="center"/>
    </xf>
    <xf numFmtId="0" fontId="4" fillId="0" borderId="60" xfId="7" applyFont="1" applyBorder="1" applyAlignment="1">
      <alignment horizontal="center"/>
    </xf>
    <xf numFmtId="49" fontId="4" fillId="0" borderId="61" xfId="7" applyNumberFormat="1" applyFont="1" applyBorder="1" applyAlignment="1">
      <alignment horizontal="center"/>
    </xf>
    <xf numFmtId="0" fontId="4" fillId="0" borderId="62" xfId="7" applyFont="1" applyBorder="1"/>
    <xf numFmtId="4" fontId="4" fillId="0" borderId="63" xfId="8" applyNumberFormat="1" applyFont="1" applyFill="1" applyBorder="1" applyAlignment="1">
      <alignment horizontal="center"/>
    </xf>
    <xf numFmtId="4" fontId="4" fillId="5" borderId="64" xfId="3" applyNumberFormat="1" applyFont="1" applyFill="1" applyBorder="1" applyAlignment="1">
      <alignment horizontal="right" vertical="top" wrapText="1"/>
    </xf>
    <xf numFmtId="0" fontId="4" fillId="0" borderId="65" xfId="7" applyFont="1" applyBorder="1" applyAlignment="1">
      <alignment horizontal="center"/>
    </xf>
    <xf numFmtId="49" fontId="4" fillId="0" borderId="66" xfId="7" applyNumberFormat="1" applyFont="1" applyBorder="1" applyAlignment="1">
      <alignment horizontal="center"/>
    </xf>
    <xf numFmtId="0" fontId="4" fillId="0" borderId="67" xfId="7" applyFont="1" applyBorder="1"/>
    <xf numFmtId="4" fontId="4" fillId="8" borderId="64" xfId="3" applyNumberFormat="1" applyFont="1" applyFill="1" applyBorder="1" applyAlignment="1">
      <alignment horizontal="right" vertical="top" wrapText="1"/>
    </xf>
    <xf numFmtId="4" fontId="4" fillId="0" borderId="68" xfId="8" applyNumberFormat="1" applyFont="1" applyFill="1" applyBorder="1" applyAlignment="1">
      <alignment horizontal="center"/>
    </xf>
    <xf numFmtId="0" fontId="2" fillId="0" borderId="0" xfId="6" applyFill="1" applyAlignment="1">
      <alignment vertical="center"/>
    </xf>
    <xf numFmtId="0" fontId="22" fillId="0" borderId="0" xfId="3" applyFont="1" applyFill="1" applyBorder="1" applyAlignment="1">
      <alignment vertical="center"/>
    </xf>
    <xf numFmtId="0" fontId="4" fillId="0" borderId="0" xfId="6" applyFont="1" applyFill="1" applyAlignment="1">
      <alignment vertical="center"/>
    </xf>
    <xf numFmtId="4" fontId="4" fillId="0" borderId="0" xfId="6" applyNumberFormat="1" applyFont="1" applyFill="1" applyAlignment="1">
      <alignment vertical="center"/>
    </xf>
    <xf numFmtId="0" fontId="4" fillId="0" borderId="0" xfId="6" applyFont="1" applyFill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0" fontId="4" fillId="0" borderId="0" xfId="3" applyFont="1" applyBorder="1" applyAlignment="1">
      <alignment vertical="center" wrapText="1"/>
    </xf>
    <xf numFmtId="0" fontId="10" fillId="0" borderId="0" xfId="3" applyFont="1" applyFill="1" applyAlignment="1">
      <alignment horizontal="center" vertical="center" wrapText="1"/>
    </xf>
    <xf numFmtId="0" fontId="4" fillId="0" borderId="0" xfId="6" applyFont="1" applyFill="1" applyAlignment="1">
      <alignment horizontal="center" vertical="center" wrapText="1"/>
    </xf>
    <xf numFmtId="4" fontId="4" fillId="0" borderId="0" xfId="6" applyNumberFormat="1" applyFont="1" applyBorder="1" applyAlignment="1">
      <alignment vertical="center" wrapText="1"/>
    </xf>
    <xf numFmtId="0" fontId="4" fillId="0" borderId="0" xfId="6" applyFont="1" applyBorder="1" applyAlignment="1">
      <alignment vertical="center" wrapText="1"/>
    </xf>
    <xf numFmtId="0" fontId="19" fillId="0" borderId="71" xfId="3" applyFont="1" applyBorder="1" applyAlignment="1">
      <alignment horizontal="center" vertical="center" wrapText="1"/>
    </xf>
    <xf numFmtId="0" fontId="19" fillId="0" borderId="72" xfId="3" applyFont="1" applyBorder="1" applyAlignment="1">
      <alignment horizontal="center" vertical="center" wrapText="1"/>
    </xf>
    <xf numFmtId="4" fontId="23" fillId="5" borderId="9" xfId="7" applyNumberFormat="1" applyFont="1" applyFill="1" applyBorder="1"/>
    <xf numFmtId="0" fontId="23" fillId="0" borderId="17" xfId="8" applyFont="1" applyBorder="1" applyAlignment="1">
      <alignment horizontal="center"/>
    </xf>
    <xf numFmtId="49" fontId="23" fillId="0" borderId="8" xfId="7" applyNumberFormat="1" applyFont="1" applyBorder="1" applyAlignment="1">
      <alignment horizontal="center"/>
    </xf>
    <xf numFmtId="0" fontId="23" fillId="0" borderId="73" xfId="7" applyFont="1" applyFill="1" applyBorder="1"/>
    <xf numFmtId="4" fontId="23" fillId="8" borderId="9" xfId="7" applyNumberFormat="1" applyFont="1" applyFill="1" applyBorder="1"/>
    <xf numFmtId="4" fontId="4" fillId="0" borderId="73" xfId="3" applyNumberFormat="1" applyFont="1" applyFill="1" applyBorder="1" applyAlignment="1">
      <alignment horizontal="center" vertical="center" wrapText="1"/>
    </xf>
    <xf numFmtId="4" fontId="4" fillId="5" borderId="21" xfId="7" applyNumberFormat="1" applyFont="1" applyFill="1" applyBorder="1"/>
    <xf numFmtId="0" fontId="4" fillId="0" borderId="18" xfId="8" applyFont="1" applyFill="1" applyBorder="1" applyAlignment="1">
      <alignment horizontal="center"/>
    </xf>
    <xf numFmtId="49" fontId="4" fillId="0" borderId="19" xfId="7" applyNumberFormat="1" applyFont="1" applyBorder="1" applyAlignment="1">
      <alignment horizontal="center"/>
    </xf>
    <xf numFmtId="0" fontId="4" fillId="0" borderId="74" xfId="7" applyFont="1" applyFill="1" applyBorder="1"/>
    <xf numFmtId="4" fontId="4" fillId="8" borderId="21" xfId="7" applyNumberFormat="1" applyFont="1" applyFill="1" applyBorder="1"/>
    <xf numFmtId="4" fontId="4" fillId="0" borderId="74" xfId="3" applyNumberFormat="1" applyFont="1" applyFill="1" applyBorder="1" applyAlignment="1">
      <alignment horizontal="center" vertical="center" wrapText="1"/>
    </xf>
    <xf numFmtId="4" fontId="4" fillId="0" borderId="0" xfId="9" applyNumberFormat="1" applyFont="1" applyFill="1" applyBorder="1" applyAlignment="1">
      <alignment vertical="center" wrapText="1"/>
    </xf>
    <xf numFmtId="0" fontId="4" fillId="0" borderId="75" xfId="8" applyFont="1" applyFill="1" applyBorder="1" applyAlignment="1">
      <alignment horizontal="center"/>
    </xf>
    <xf numFmtId="49" fontId="4" fillId="0" borderId="20" xfId="7" applyNumberFormat="1" applyFont="1" applyBorder="1" applyAlignment="1">
      <alignment horizontal="center"/>
    </xf>
    <xf numFmtId="4" fontId="4" fillId="0" borderId="74" xfId="6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4" fontId="4" fillId="0" borderId="0" xfId="3" applyNumberFormat="1" applyFont="1" applyFill="1" applyBorder="1" applyAlignment="1">
      <alignment horizontal="right" vertical="center" wrapText="1"/>
    </xf>
    <xf numFmtId="4" fontId="4" fillId="5" borderId="26" xfId="7" applyNumberFormat="1" applyFont="1" applyFill="1" applyBorder="1" applyAlignment="1">
      <alignment vertical="center" wrapText="1"/>
    </xf>
    <xf numFmtId="0" fontId="4" fillId="0" borderId="18" xfId="8" applyFont="1" applyFill="1" applyBorder="1" applyAlignment="1">
      <alignment horizontal="center" vertical="center" wrapText="1"/>
    </xf>
    <xf numFmtId="49" fontId="4" fillId="0" borderId="20" xfId="7" applyNumberFormat="1" applyFont="1" applyBorder="1" applyAlignment="1">
      <alignment horizontal="center" vertical="center" wrapText="1"/>
    </xf>
    <xf numFmtId="0" fontId="4" fillId="0" borderId="74" xfId="7" applyFont="1" applyFill="1" applyBorder="1" applyAlignment="1">
      <alignment vertical="center" wrapText="1"/>
    </xf>
    <xf numFmtId="4" fontId="4" fillId="8" borderId="26" xfId="7" applyNumberFormat="1" applyFont="1" applyFill="1" applyBorder="1" applyAlignment="1">
      <alignment vertical="center" wrapText="1"/>
    </xf>
    <xf numFmtId="4" fontId="4" fillId="0" borderId="76" xfId="6" applyNumberFormat="1" applyFont="1" applyFill="1" applyBorder="1" applyAlignment="1">
      <alignment horizontal="center" vertical="center" wrapText="1"/>
    </xf>
    <xf numFmtId="4" fontId="26" fillId="0" borderId="0" xfId="3" applyNumberFormat="1" applyFont="1" applyFill="1" applyBorder="1" applyAlignment="1">
      <alignment horizontal="right" vertical="center" wrapText="1"/>
    </xf>
    <xf numFmtId="4" fontId="4" fillId="5" borderId="26" xfId="7" applyNumberFormat="1" applyFont="1" applyFill="1" applyBorder="1"/>
    <xf numFmtId="4" fontId="4" fillId="8" borderId="26" xfId="7" applyNumberFormat="1" applyFont="1" applyFill="1" applyBorder="1"/>
    <xf numFmtId="4" fontId="23" fillId="5" borderId="21" xfId="7" applyNumberFormat="1" applyFont="1" applyFill="1" applyBorder="1"/>
    <xf numFmtId="0" fontId="23" fillId="0" borderId="18" xfId="8" applyFont="1" applyFill="1" applyBorder="1" applyAlignment="1">
      <alignment horizontal="center"/>
    </xf>
    <xf numFmtId="49" fontId="23" fillId="0" borderId="19" xfId="7" applyNumberFormat="1" applyFont="1" applyBorder="1" applyAlignment="1">
      <alignment horizontal="center"/>
    </xf>
    <xf numFmtId="0" fontId="23" fillId="0" borderId="74" xfId="7" applyFont="1" applyFill="1" applyBorder="1"/>
    <xf numFmtId="4" fontId="23" fillId="8" borderId="21" xfId="7" applyNumberFormat="1" applyFont="1" applyFill="1" applyBorder="1"/>
    <xf numFmtId="4" fontId="4" fillId="0" borderId="77" xfId="6" applyNumberFormat="1" applyFont="1" applyFill="1" applyBorder="1" applyAlignment="1">
      <alignment horizontal="center" vertical="center" wrapText="1"/>
    </xf>
    <xf numFmtId="0" fontId="4" fillId="0" borderId="18" xfId="8" applyFont="1" applyBorder="1" applyAlignment="1">
      <alignment horizontal="center"/>
    </xf>
    <xf numFmtId="4" fontId="4" fillId="5" borderId="21" xfId="6" applyNumberFormat="1" applyFont="1" applyFill="1" applyBorder="1"/>
    <xf numFmtId="4" fontId="4" fillId="8" borderId="21" xfId="6" applyNumberFormat="1" applyFont="1" applyFill="1" applyBorder="1"/>
    <xf numFmtId="4" fontId="4" fillId="5" borderId="31" xfId="6" applyNumberFormat="1" applyFont="1" applyFill="1" applyBorder="1"/>
    <xf numFmtId="4" fontId="4" fillId="8" borderId="31" xfId="6" applyNumberFormat="1" applyFont="1" applyFill="1" applyBorder="1"/>
    <xf numFmtId="4" fontId="4" fillId="5" borderId="14" xfId="7" applyNumberFormat="1" applyFont="1" applyFill="1" applyBorder="1"/>
    <xf numFmtId="0" fontId="4" fillId="0" borderId="78" xfId="8" applyFont="1" applyFill="1" applyBorder="1" applyAlignment="1">
      <alignment horizontal="center"/>
    </xf>
    <xf numFmtId="49" fontId="4" fillId="0" borderId="13" xfId="7" applyNumberFormat="1" applyFont="1" applyBorder="1" applyAlignment="1">
      <alignment horizontal="center"/>
    </xf>
    <xf numFmtId="0" fontId="4" fillId="0" borderId="70" xfId="7" applyFont="1" applyFill="1" applyBorder="1"/>
    <xf numFmtId="4" fontId="4" fillId="8" borderId="14" xfId="7" applyNumberFormat="1" applyFont="1" applyFill="1" applyBorder="1"/>
    <xf numFmtId="4" fontId="4" fillId="0" borderId="79" xfId="6" applyNumberFormat="1" applyFont="1" applyFill="1" applyBorder="1" applyAlignment="1">
      <alignment horizontal="center" vertical="center" wrapText="1"/>
    </xf>
    <xf numFmtId="4" fontId="4" fillId="0" borderId="0" xfId="7" applyNumberFormat="1" applyFont="1" applyFill="1" applyBorder="1"/>
    <xf numFmtId="0" fontId="4" fillId="0" borderId="0" xfId="8" applyFont="1" applyFill="1" applyBorder="1" applyAlignment="1">
      <alignment horizontal="center"/>
    </xf>
    <xf numFmtId="49" fontId="4" fillId="0" borderId="0" xfId="7" applyNumberFormat="1" applyFont="1" applyFill="1" applyBorder="1" applyAlignment="1">
      <alignment horizontal="center"/>
    </xf>
    <xf numFmtId="0" fontId="4" fillId="0" borderId="0" xfId="7" applyFont="1" applyFill="1" applyBorder="1"/>
    <xf numFmtId="4" fontId="4" fillId="0" borderId="0" xfId="6" applyNumberFormat="1" applyFont="1" applyFill="1" applyBorder="1" applyAlignment="1">
      <alignment horizontal="center" vertical="center" wrapText="1"/>
    </xf>
    <xf numFmtId="0" fontId="4" fillId="0" borderId="0" xfId="6" applyFont="1" applyFill="1"/>
    <xf numFmtId="4" fontId="4" fillId="0" borderId="0" xfId="6" applyNumberFormat="1" applyFont="1" applyFill="1"/>
    <xf numFmtId="4" fontId="27" fillId="0" borderId="4" xfId="3" applyNumberFormat="1" applyFont="1" applyFill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80" xfId="3" applyFont="1" applyFill="1" applyBorder="1" applyAlignment="1">
      <alignment horizontal="center" vertical="center" wrapText="1"/>
    </xf>
    <xf numFmtId="4" fontId="19" fillId="0" borderId="4" xfId="3" applyNumberFormat="1" applyFont="1" applyFill="1" applyBorder="1" applyAlignment="1">
      <alignment horizontal="center" vertical="center" wrapText="1"/>
    </xf>
    <xf numFmtId="4" fontId="4" fillId="5" borderId="9" xfId="7" applyNumberFormat="1" applyFont="1" applyFill="1" applyBorder="1"/>
    <xf numFmtId="0" fontId="4" fillId="0" borderId="9" xfId="8" applyFont="1" applyFill="1" applyBorder="1" applyAlignment="1">
      <alignment horizontal="center"/>
    </xf>
    <xf numFmtId="49" fontId="4" fillId="0" borderId="9" xfId="7" applyNumberFormat="1" applyFont="1" applyBorder="1" applyAlignment="1">
      <alignment horizontal="center"/>
    </xf>
    <xf numFmtId="0" fontId="4" fillId="0" borderId="9" xfId="7" applyFont="1" applyFill="1" applyBorder="1"/>
    <xf numFmtId="4" fontId="4" fillId="8" borderId="9" xfId="7" applyNumberFormat="1" applyFont="1" applyFill="1" applyBorder="1"/>
    <xf numFmtId="4" fontId="4" fillId="0" borderId="9" xfId="6" applyNumberFormat="1" applyFont="1" applyFill="1" applyBorder="1" applyAlignment="1">
      <alignment horizontal="center" vertical="center" wrapText="1"/>
    </xf>
    <xf numFmtId="0" fontId="4" fillId="0" borderId="21" xfId="8" applyFont="1" applyFill="1" applyBorder="1" applyAlignment="1">
      <alignment horizontal="center"/>
    </xf>
    <xf numFmtId="49" fontId="4" fillId="0" borderId="21" xfId="7" applyNumberFormat="1" applyFont="1" applyBorder="1" applyAlignment="1">
      <alignment horizontal="center"/>
    </xf>
    <xf numFmtId="0" fontId="4" fillId="0" borderId="21" xfId="7" applyFont="1" applyFill="1" applyBorder="1"/>
    <xf numFmtId="4" fontId="4" fillId="0" borderId="21" xfId="6" applyNumberFormat="1" applyFont="1" applyFill="1" applyBorder="1" applyAlignment="1">
      <alignment horizontal="center" vertical="center" wrapText="1"/>
    </xf>
    <xf numFmtId="4" fontId="4" fillId="0" borderId="21" xfId="3" applyNumberFormat="1" applyFont="1" applyFill="1" applyBorder="1" applyAlignment="1">
      <alignment horizontal="center" vertical="center" wrapText="1"/>
    </xf>
    <xf numFmtId="0" fontId="4" fillId="0" borderId="21" xfId="8" applyFont="1" applyBorder="1" applyAlignment="1">
      <alignment horizontal="center"/>
    </xf>
    <xf numFmtId="49" fontId="4" fillId="0" borderId="21" xfId="7" applyNumberFormat="1" applyFont="1" applyBorder="1" applyAlignment="1">
      <alignment horizontal="center" wrapText="1"/>
    </xf>
    <xf numFmtId="4" fontId="4" fillId="5" borderId="64" xfId="7" applyNumberFormat="1" applyFont="1" applyFill="1" applyBorder="1"/>
    <xf numFmtId="0" fontId="4" fillId="0" borderId="64" xfId="8" applyFont="1" applyBorder="1" applyAlignment="1">
      <alignment horizontal="center"/>
    </xf>
    <xf numFmtId="49" fontId="4" fillId="0" borderId="64" xfId="7" applyNumberFormat="1" applyFont="1" applyBorder="1" applyAlignment="1">
      <alignment horizontal="center"/>
    </xf>
    <xf numFmtId="0" fontId="4" fillId="0" borderId="64" xfId="7" applyFont="1" applyFill="1" applyBorder="1"/>
    <xf numFmtId="4" fontId="4" fillId="8" borderId="64" xfId="7" applyNumberFormat="1" applyFont="1" applyFill="1" applyBorder="1"/>
    <xf numFmtId="4" fontId="4" fillId="0" borderId="64" xfId="6" applyNumberFormat="1" applyFont="1" applyFill="1" applyBorder="1" applyAlignment="1">
      <alignment horizontal="center" vertical="center" wrapText="1"/>
    </xf>
    <xf numFmtId="4" fontId="19" fillId="0" borderId="49" xfId="3" applyNumberFormat="1" applyFont="1" applyFill="1" applyBorder="1" applyAlignment="1">
      <alignment vertical="center" wrapText="1"/>
    </xf>
    <xf numFmtId="0" fontId="19" fillId="0" borderId="83" xfId="3" applyFont="1" applyBorder="1" applyAlignment="1">
      <alignment horizontal="center" vertical="center" wrapText="1"/>
    </xf>
    <xf numFmtId="0" fontId="19" fillId="0" borderId="84" xfId="3" applyFont="1" applyBorder="1" applyAlignment="1">
      <alignment horizontal="center" vertical="center" wrapText="1"/>
    </xf>
    <xf numFmtId="0" fontId="19" fillId="0" borderId="39" xfId="3" applyFont="1" applyFill="1" applyBorder="1" applyAlignment="1">
      <alignment horizontal="center" vertical="center" wrapText="1"/>
    </xf>
    <xf numFmtId="0" fontId="23" fillId="0" borderId="85" xfId="8" applyFont="1" applyBorder="1" applyAlignment="1">
      <alignment horizontal="center"/>
    </xf>
    <xf numFmtId="0" fontId="23" fillId="0" borderId="7" xfId="7" applyFont="1" applyFill="1" applyBorder="1"/>
    <xf numFmtId="4" fontId="4" fillId="0" borderId="9" xfId="3" applyNumberFormat="1" applyFont="1" applyFill="1" applyBorder="1" applyAlignment="1">
      <alignment horizontal="center" vertical="center" wrapText="1"/>
    </xf>
    <xf numFmtId="0" fontId="4" fillId="0" borderId="86" xfId="8" applyFont="1" applyFill="1" applyBorder="1" applyAlignment="1">
      <alignment horizontal="center"/>
    </xf>
    <xf numFmtId="0" fontId="4" fillId="0" borderId="20" xfId="7" applyFont="1" applyFill="1" applyBorder="1"/>
    <xf numFmtId="4" fontId="4" fillId="5" borderId="21" xfId="7" applyNumberFormat="1" applyFont="1" applyFill="1" applyBorder="1" applyAlignment="1">
      <alignment vertical="center"/>
    </xf>
    <xf numFmtId="0" fontId="4" fillId="0" borderId="86" xfId="8" applyFont="1" applyFill="1" applyBorder="1" applyAlignment="1">
      <alignment horizontal="center" vertical="center"/>
    </xf>
    <xf numFmtId="49" fontId="4" fillId="0" borderId="19" xfId="7" applyNumberFormat="1" applyFont="1" applyBorder="1" applyAlignment="1">
      <alignment horizontal="center" vertical="center"/>
    </xf>
    <xf numFmtId="0" fontId="4" fillId="0" borderId="20" xfId="3" applyFont="1" applyFill="1" applyBorder="1" applyAlignment="1">
      <alignment horizontal="left" vertical="center" wrapText="1"/>
    </xf>
    <xf numFmtId="4" fontId="4" fillId="8" borderId="21" xfId="7" applyNumberFormat="1" applyFont="1" applyFill="1" applyBorder="1" applyAlignment="1">
      <alignment vertical="center"/>
    </xf>
    <xf numFmtId="4" fontId="4" fillId="0" borderId="26" xfId="3" applyNumberFormat="1" applyFont="1" applyFill="1" applyBorder="1" applyAlignment="1">
      <alignment horizontal="center" vertical="center" wrapText="1"/>
    </xf>
    <xf numFmtId="0" fontId="4" fillId="0" borderId="86" xfId="8" applyFont="1" applyBorder="1" applyAlignment="1">
      <alignment horizontal="center" vertical="center"/>
    </xf>
    <xf numFmtId="4" fontId="4" fillId="5" borderId="31" xfId="7" applyNumberFormat="1" applyFont="1" applyFill="1" applyBorder="1"/>
    <xf numFmtId="0" fontId="4" fillId="0" borderId="87" xfId="8" applyFont="1" applyFill="1" applyBorder="1" applyAlignment="1">
      <alignment horizontal="center"/>
    </xf>
    <xf numFmtId="49" fontId="4" fillId="0" borderId="29" xfId="7" applyNumberFormat="1" applyFont="1" applyBorder="1" applyAlignment="1">
      <alignment horizontal="center"/>
    </xf>
    <xf numFmtId="0" fontId="4" fillId="0" borderId="30" xfId="7" applyFont="1" applyFill="1" applyBorder="1"/>
    <xf numFmtId="4" fontId="4" fillId="8" borderId="31" xfId="7" applyNumberFormat="1" applyFont="1" applyFill="1" applyBorder="1"/>
    <xf numFmtId="0" fontId="4" fillId="0" borderId="19" xfId="3" applyFont="1" applyFill="1" applyBorder="1" applyAlignment="1">
      <alignment vertical="center" wrapText="1"/>
    </xf>
    <xf numFmtId="49" fontId="10" fillId="0" borderId="0" xfId="10" applyNumberFormat="1" applyFont="1" applyFill="1" applyBorder="1" applyAlignment="1">
      <alignment horizontal="center" vertical="center" wrapText="1"/>
    </xf>
    <xf numFmtId="4" fontId="4" fillId="5" borderId="35" xfId="7" applyNumberFormat="1" applyFont="1" applyFill="1" applyBorder="1" applyAlignment="1">
      <alignment vertical="center"/>
    </xf>
    <xf numFmtId="0" fontId="4" fillId="0" borderId="87" xfId="8" applyFont="1" applyBorder="1" applyAlignment="1">
      <alignment horizontal="center" vertical="center"/>
    </xf>
    <xf numFmtId="49" fontId="4" fillId="0" borderId="34" xfId="7" applyNumberFormat="1" applyFont="1" applyBorder="1" applyAlignment="1">
      <alignment horizontal="center" vertical="center"/>
    </xf>
    <xf numFmtId="0" fontId="4" fillId="0" borderId="29" xfId="3" applyFont="1" applyFill="1" applyBorder="1" applyAlignment="1">
      <alignment vertical="center" wrapText="1"/>
    </xf>
    <xf numFmtId="4" fontId="4" fillId="8" borderId="35" xfId="7" applyNumberFormat="1" applyFont="1" applyFill="1" applyBorder="1" applyAlignment="1">
      <alignment vertical="center"/>
    </xf>
    <xf numFmtId="4" fontId="4" fillId="5" borderId="64" xfId="7" applyNumberFormat="1" applyFont="1" applyFill="1" applyBorder="1" applyAlignment="1">
      <alignment vertical="center"/>
    </xf>
    <xf numFmtId="0" fontId="4" fillId="0" borderId="88" xfId="8" applyFont="1" applyBorder="1" applyAlignment="1">
      <alignment horizontal="center" vertical="center"/>
    </xf>
    <xf numFmtId="49" fontId="4" fillId="0" borderId="89" xfId="7" applyNumberFormat="1" applyFont="1" applyBorder="1" applyAlignment="1">
      <alignment horizontal="center" vertical="center"/>
    </xf>
    <xf numFmtId="0" fontId="4" fillId="0" borderId="89" xfId="3" applyFont="1" applyBorder="1" applyAlignment="1">
      <alignment vertical="center" wrapText="1"/>
    </xf>
    <xf numFmtId="4" fontId="4" fillId="8" borderId="64" xfId="7" applyNumberFormat="1" applyFont="1" applyFill="1" applyBorder="1" applyAlignment="1">
      <alignment vertical="center"/>
    </xf>
    <xf numFmtId="4" fontId="4" fillId="0" borderId="64" xfId="3" applyNumberFormat="1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4" fontId="23" fillId="5" borderId="9" xfId="3" applyNumberFormat="1" applyFont="1" applyFill="1" applyBorder="1"/>
    <xf numFmtId="0" fontId="23" fillId="0" borderId="85" xfId="3" applyFont="1" applyBorder="1" applyAlignment="1">
      <alignment horizontal="center"/>
    </xf>
    <xf numFmtId="49" fontId="23" fillId="0" borderId="8" xfId="3" applyNumberFormat="1" applyFont="1" applyBorder="1" applyAlignment="1">
      <alignment horizontal="center"/>
    </xf>
    <xf numFmtId="0" fontId="23" fillId="0" borderId="7" xfId="3" applyFont="1" applyBorder="1"/>
    <xf numFmtId="4" fontId="23" fillId="8" borderId="9" xfId="3" applyNumberFormat="1" applyFont="1" applyFill="1" applyBorder="1"/>
    <xf numFmtId="4" fontId="4" fillId="5" borderId="64" xfId="3" applyNumberFormat="1" applyFont="1" applyFill="1" applyBorder="1"/>
    <xf numFmtId="0" fontId="4" fillId="0" borderId="88" xfId="3" applyFont="1" applyBorder="1" applyAlignment="1">
      <alignment horizontal="center"/>
    </xf>
    <xf numFmtId="49" fontId="4" fillId="0" borderId="89" xfId="3" applyNumberFormat="1" applyFont="1" applyBorder="1" applyAlignment="1">
      <alignment horizontal="center"/>
    </xf>
    <xf numFmtId="0" fontId="4" fillId="0" borderId="12" xfId="3" applyFont="1" applyBorder="1"/>
    <xf numFmtId="4" fontId="4" fillId="8" borderId="64" xfId="3" applyNumberFormat="1" applyFont="1" applyFill="1" applyBorder="1"/>
    <xf numFmtId="0" fontId="18" fillId="0" borderId="0" xfId="5" applyFont="1" applyFill="1" applyAlignment="1"/>
    <xf numFmtId="0" fontId="10" fillId="0" borderId="0" xfId="3" applyFont="1" applyAlignment="1">
      <alignment horizontal="right"/>
    </xf>
    <xf numFmtId="0" fontId="2" fillId="0" borderId="0" xfId="3" applyAlignment="1">
      <alignment horizontal="center"/>
    </xf>
    <xf numFmtId="4" fontId="25" fillId="0" borderId="1" xfId="6" applyNumberFormat="1" applyFont="1" applyFill="1" applyBorder="1" applyAlignment="1">
      <alignment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 wrapText="1"/>
    </xf>
    <xf numFmtId="4" fontId="25" fillId="0" borderId="4" xfId="6" applyNumberFormat="1" applyFont="1" applyFill="1" applyBorder="1" applyAlignment="1">
      <alignment vertical="center" wrapText="1"/>
    </xf>
    <xf numFmtId="4" fontId="23" fillId="5" borderId="31" xfId="6" applyNumberFormat="1" applyFont="1" applyFill="1" applyBorder="1" applyAlignment="1">
      <alignment vertical="center" wrapText="1"/>
    </xf>
    <xf numFmtId="0" fontId="28" fillId="0" borderId="28" xfId="3" applyFont="1" applyBorder="1" applyAlignment="1">
      <alignment horizontal="center" vertical="center" wrapText="1"/>
    </xf>
    <xf numFmtId="0" fontId="28" fillId="0" borderId="29" xfId="3" applyFont="1" applyBorder="1" applyAlignment="1">
      <alignment horizontal="center" vertical="center" wrapText="1"/>
    </xf>
    <xf numFmtId="0" fontId="23" fillId="0" borderId="30" xfId="3" applyFont="1" applyFill="1" applyBorder="1" applyAlignment="1">
      <alignment horizontal="left" vertical="center" wrapText="1"/>
    </xf>
    <xf numFmtId="4" fontId="23" fillId="8" borderId="31" xfId="6" applyNumberFormat="1" applyFont="1" applyFill="1" applyBorder="1" applyAlignment="1">
      <alignment vertical="center" wrapText="1"/>
    </xf>
    <xf numFmtId="0" fontId="30" fillId="0" borderId="0" xfId="6" applyFont="1" applyFill="1" applyBorder="1" applyAlignment="1">
      <alignment vertical="center" wrapText="1"/>
    </xf>
    <xf numFmtId="4" fontId="4" fillId="5" borderId="26" xfId="6" applyNumberFormat="1" applyFont="1" applyFill="1" applyBorder="1" applyAlignment="1">
      <alignment vertical="center" wrapText="1"/>
    </xf>
    <xf numFmtId="0" fontId="4" fillId="0" borderId="18" xfId="3" applyFont="1" applyBorder="1" applyAlignment="1">
      <alignment horizontal="center" vertical="center" wrapText="1"/>
    </xf>
    <xf numFmtId="49" fontId="4" fillId="0" borderId="19" xfId="6" applyNumberFormat="1" applyFont="1" applyBorder="1" applyAlignment="1">
      <alignment horizontal="center" vertical="center" wrapText="1"/>
    </xf>
    <xf numFmtId="0" fontId="4" fillId="0" borderId="20" xfId="3" applyFont="1" applyBorder="1"/>
    <xf numFmtId="4" fontId="4" fillId="8" borderId="26" xfId="6" applyNumberFormat="1" applyFont="1" applyFill="1" applyBorder="1" applyAlignment="1">
      <alignment vertical="center" wrapText="1"/>
    </xf>
    <xf numFmtId="4" fontId="4" fillId="5" borderId="21" xfId="6" applyNumberFormat="1" applyFont="1" applyFill="1" applyBorder="1" applyAlignment="1">
      <alignment vertical="center" wrapText="1"/>
    </xf>
    <xf numFmtId="4" fontId="4" fillId="8" borderId="21" xfId="6" applyNumberFormat="1" applyFont="1" applyFill="1" applyBorder="1" applyAlignment="1">
      <alignment vertical="center" wrapText="1"/>
    </xf>
    <xf numFmtId="4" fontId="4" fillId="5" borderId="21" xfId="3" applyNumberFormat="1" applyFont="1" applyFill="1" applyBorder="1" applyAlignment="1">
      <alignment horizontal="right" vertical="top"/>
    </xf>
    <xf numFmtId="0" fontId="4" fillId="0" borderId="18" xfId="6" applyFont="1" applyBorder="1" applyAlignment="1">
      <alignment horizontal="center"/>
    </xf>
    <xf numFmtId="0" fontId="4" fillId="0" borderId="19" xfId="6" applyFont="1" applyBorder="1" applyAlignment="1">
      <alignment horizontal="center"/>
    </xf>
    <xf numFmtId="0" fontId="4" fillId="0" borderId="20" xfId="3" applyFont="1" applyFill="1" applyBorder="1" applyAlignment="1">
      <alignment vertical="top"/>
    </xf>
    <xf numFmtId="4" fontId="4" fillId="8" borderId="21" xfId="3" applyNumberFormat="1" applyFont="1" applyFill="1" applyBorder="1" applyAlignment="1">
      <alignment horizontal="right" vertical="top"/>
    </xf>
    <xf numFmtId="4" fontId="4" fillId="5" borderId="14" xfId="3" applyNumberFormat="1" applyFont="1" applyFill="1" applyBorder="1" applyAlignment="1">
      <alignment horizontal="right" vertical="top"/>
    </xf>
    <xf numFmtId="0" fontId="4" fillId="0" borderId="37" xfId="6" applyFont="1" applyBorder="1" applyAlignment="1">
      <alignment horizontal="center"/>
    </xf>
    <xf numFmtId="0" fontId="4" fillId="0" borderId="13" xfId="6" applyFont="1" applyBorder="1" applyAlignment="1">
      <alignment horizontal="center"/>
    </xf>
    <xf numFmtId="0" fontId="4" fillId="0" borderId="12" xfId="3" applyFont="1" applyFill="1" applyBorder="1" applyAlignment="1">
      <alignment vertical="top"/>
    </xf>
    <xf numFmtId="4" fontId="4" fillId="8" borderId="14" xfId="3" applyNumberFormat="1" applyFont="1" applyFill="1" applyBorder="1" applyAlignment="1">
      <alignment horizontal="right" vertical="top"/>
    </xf>
    <xf numFmtId="0" fontId="10" fillId="0" borderId="0" xfId="6" applyFont="1" applyAlignment="1">
      <alignment vertical="center" wrapText="1"/>
    </xf>
    <xf numFmtId="0" fontId="10" fillId="0" borderId="0" xfId="3" applyFont="1" applyAlignment="1">
      <alignment vertical="center" wrapText="1"/>
    </xf>
    <xf numFmtId="4" fontId="23" fillId="5" borderId="4" xfId="3" applyNumberFormat="1" applyFont="1" applyFill="1" applyBorder="1" applyAlignment="1">
      <alignment vertical="center"/>
    </xf>
    <xf numFmtId="0" fontId="23" fillId="0" borderId="93" xfId="3" applyFont="1" applyBorder="1" applyAlignment="1">
      <alignment horizontal="center" vertical="center"/>
    </xf>
    <xf numFmtId="49" fontId="23" fillId="0" borderId="3" xfId="3" applyNumberFormat="1" applyFont="1" applyBorder="1" applyAlignment="1">
      <alignment horizontal="center" vertical="center"/>
    </xf>
    <xf numFmtId="0" fontId="23" fillId="0" borderId="2" xfId="3" applyFont="1" applyBorder="1" applyAlignment="1">
      <alignment vertical="center"/>
    </xf>
    <xf numFmtId="4" fontId="23" fillId="8" borderId="4" xfId="3" applyNumberFormat="1" applyFont="1" applyFill="1" applyBorder="1" applyAlignment="1">
      <alignment vertical="center"/>
    </xf>
    <xf numFmtId="0" fontId="4" fillId="0" borderId="0" xfId="6" applyFont="1" applyAlignment="1">
      <alignment horizontal="right"/>
    </xf>
    <xf numFmtId="14" fontId="4" fillId="0" borderId="0" xfId="6" applyNumberFormat="1" applyFont="1" applyAlignment="1">
      <alignment horizontal="left"/>
    </xf>
    <xf numFmtId="0" fontId="3" fillId="0" borderId="0" xfId="1" applyFont="1" applyAlignment="1"/>
    <xf numFmtId="4" fontId="2" fillId="0" borderId="0" xfId="3" applyNumberFormat="1"/>
    <xf numFmtId="4" fontId="2" fillId="0" borderId="0" xfId="3" applyNumberFormat="1" applyAlignment="1">
      <alignment vertical="center" wrapText="1"/>
    </xf>
    <xf numFmtId="0" fontId="2" fillId="0" borderId="0" xfId="6" applyFill="1" applyAlignment="1">
      <alignment vertical="center" wrapText="1"/>
    </xf>
    <xf numFmtId="4" fontId="2" fillId="0" borderId="0" xfId="6" applyNumberFormat="1" applyFill="1" applyAlignment="1">
      <alignment vertical="center" wrapText="1"/>
    </xf>
    <xf numFmtId="4" fontId="2" fillId="0" borderId="0" xfId="6" applyNumberFormat="1" applyAlignment="1">
      <alignment vertical="center" wrapText="1"/>
    </xf>
    <xf numFmtId="49" fontId="4" fillId="0" borderId="0" xfId="3" applyNumberFormat="1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20" fillId="0" borderId="0" xfId="6" applyFont="1" applyFill="1" applyBorder="1" applyAlignment="1">
      <alignment vertical="center" wrapText="1"/>
    </xf>
    <xf numFmtId="0" fontId="2" fillId="0" borderId="0" xfId="3" applyFill="1" applyBorder="1"/>
    <xf numFmtId="4" fontId="25" fillId="0" borderId="1" xfId="3" applyNumberFormat="1" applyFont="1" applyFill="1" applyBorder="1" applyAlignment="1">
      <alignment vertical="center" wrapText="1"/>
    </xf>
    <xf numFmtId="0" fontId="25" fillId="0" borderId="1" xfId="3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center" vertical="center" wrapText="1"/>
    </xf>
    <xf numFmtId="4" fontId="25" fillId="0" borderId="4" xfId="3" applyNumberFormat="1" applyFont="1" applyFill="1" applyBorder="1" applyAlignment="1">
      <alignment vertical="center" wrapText="1"/>
    </xf>
    <xf numFmtId="4" fontId="23" fillId="5" borderId="6" xfId="6" applyNumberFormat="1" applyFont="1" applyFill="1" applyBorder="1"/>
    <xf numFmtId="0" fontId="23" fillId="0" borderId="97" xfId="3" applyFont="1" applyFill="1" applyBorder="1" applyAlignment="1">
      <alignment horizontal="center"/>
    </xf>
    <xf numFmtId="49" fontId="23" fillId="0" borderId="98" xfId="3" applyNumberFormat="1" applyFont="1" applyFill="1" applyBorder="1" applyAlignment="1">
      <alignment horizontal="center"/>
    </xf>
    <xf numFmtId="0" fontId="23" fillId="0" borderId="99" xfId="3" applyFont="1" applyFill="1" applyBorder="1" applyAlignment="1">
      <alignment vertical="center" wrapText="1"/>
    </xf>
    <xf numFmtId="4" fontId="23" fillId="8" borderId="10" xfId="6" applyNumberFormat="1" applyFont="1" applyFill="1" applyBorder="1"/>
    <xf numFmtId="4" fontId="4" fillId="0" borderId="0" xfId="6" applyNumberFormat="1" applyFont="1" applyFill="1" applyBorder="1"/>
    <xf numFmtId="4" fontId="4" fillId="5" borderId="75" xfId="6" applyNumberFormat="1" applyFont="1" applyFill="1" applyBorder="1" applyAlignment="1">
      <alignment vertical="center"/>
    </xf>
    <xf numFmtId="0" fontId="4" fillId="0" borderId="101" xfId="3" applyFont="1" applyFill="1" applyBorder="1" applyAlignment="1">
      <alignment horizontal="center" vertical="center"/>
    </xf>
    <xf numFmtId="49" fontId="4" fillId="0" borderId="102" xfId="3" applyNumberFormat="1" applyFont="1" applyFill="1" applyBorder="1" applyAlignment="1">
      <alignment horizontal="center" vertical="center"/>
    </xf>
    <xf numFmtId="0" fontId="4" fillId="0" borderId="103" xfId="3" applyFont="1" applyFill="1" applyBorder="1" applyAlignment="1">
      <alignment vertical="center" wrapText="1"/>
    </xf>
    <xf numFmtId="4" fontId="4" fillId="8" borderId="22" xfId="6" applyNumberFormat="1" applyFont="1" applyFill="1" applyBorder="1" applyAlignment="1">
      <alignment vertical="center"/>
    </xf>
    <xf numFmtId="0" fontId="1" fillId="0" borderId="0" xfId="11"/>
    <xf numFmtId="2" fontId="4" fillId="0" borderId="0" xfId="3" applyNumberFormat="1" applyFont="1" applyFill="1" applyBorder="1" applyAlignment="1">
      <alignment horizontal="right" vertical="center"/>
    </xf>
    <xf numFmtId="4" fontId="23" fillId="5" borderId="95" xfId="6" applyNumberFormat="1" applyFont="1" applyFill="1" applyBorder="1" applyAlignment="1">
      <alignment vertical="center"/>
    </xf>
    <xf numFmtId="0" fontId="23" fillId="0" borderId="104" xfId="3" applyFont="1" applyFill="1" applyBorder="1" applyAlignment="1">
      <alignment horizontal="center" vertical="center"/>
    </xf>
    <xf numFmtId="49" fontId="23" fillId="0" borderId="105" xfId="3" applyNumberFormat="1" applyFont="1" applyFill="1" applyBorder="1" applyAlignment="1">
      <alignment horizontal="center" vertical="center"/>
    </xf>
    <xf numFmtId="0" fontId="23" fillId="0" borderId="106" xfId="3" applyFont="1" applyFill="1" applyBorder="1" applyAlignment="1">
      <alignment vertical="center" wrapText="1"/>
    </xf>
    <xf numFmtId="4" fontId="23" fillId="8" borderId="32" xfId="6" applyNumberFormat="1" applyFont="1" applyFill="1" applyBorder="1" applyAlignment="1">
      <alignment vertical="center"/>
    </xf>
    <xf numFmtId="0" fontId="4" fillId="0" borderId="60" xfId="3" applyFont="1" applyFill="1" applyBorder="1" applyAlignment="1">
      <alignment horizontal="center" vertical="center"/>
    </xf>
    <xf numFmtId="49" fontId="4" fillId="0" borderId="61" xfId="3" applyNumberFormat="1" applyFont="1" applyFill="1" applyBorder="1" applyAlignment="1">
      <alignment horizontal="center" vertical="center"/>
    </xf>
    <xf numFmtId="0" fontId="4" fillId="0" borderId="107" xfId="3" applyFont="1" applyFill="1" applyBorder="1" applyAlignment="1">
      <alignment vertical="center" wrapText="1"/>
    </xf>
    <xf numFmtId="2" fontId="4" fillId="0" borderId="0" xfId="6" applyNumberFormat="1" applyFont="1" applyFill="1" applyBorder="1" applyAlignment="1">
      <alignment horizontal="right" vertical="center"/>
    </xf>
    <xf numFmtId="4" fontId="4" fillId="0" borderId="21" xfId="3" applyNumberFormat="1" applyFont="1" applyFill="1" applyBorder="1" applyAlignment="1">
      <alignment vertical="center" wrapText="1"/>
    </xf>
    <xf numFmtId="0" fontId="4" fillId="0" borderId="91" xfId="3" applyFont="1" applyFill="1" applyBorder="1" applyAlignment="1">
      <alignment vertical="center" wrapText="1"/>
    </xf>
    <xf numFmtId="0" fontId="4" fillId="0" borderId="43" xfId="3" applyFont="1" applyFill="1" applyBorder="1" applyAlignment="1">
      <alignment horizontal="center" vertical="center"/>
    </xf>
    <xf numFmtId="49" fontId="4" fillId="0" borderId="54" xfId="3" applyNumberFormat="1" applyFont="1" applyFill="1" applyBorder="1" applyAlignment="1">
      <alignment horizontal="center" vertical="center"/>
    </xf>
    <xf numFmtId="0" fontId="4" fillId="0" borderId="44" xfId="3" applyFont="1" applyFill="1" applyBorder="1" applyAlignment="1">
      <alignment vertical="center" wrapText="1"/>
    </xf>
    <xf numFmtId="4" fontId="4" fillId="0" borderId="31" xfId="3" applyNumberFormat="1" applyFont="1" applyFill="1" applyBorder="1" applyAlignment="1">
      <alignment horizontal="left" vertical="center" wrapText="1"/>
    </xf>
    <xf numFmtId="0" fontId="4" fillId="0" borderId="109" xfId="3" applyFont="1" applyFill="1" applyBorder="1" applyAlignment="1">
      <alignment horizontal="center" vertical="center"/>
    </xf>
    <xf numFmtId="49" fontId="4" fillId="0" borderId="110" xfId="3" applyNumberFormat="1" applyFont="1" applyFill="1" applyBorder="1" applyAlignment="1">
      <alignment horizontal="center" vertical="center"/>
    </xf>
    <xf numFmtId="0" fontId="4" fillId="0" borderId="0" xfId="6" applyFont="1" applyAlignment="1">
      <alignment horizontal="center" vertical="center"/>
    </xf>
    <xf numFmtId="4" fontId="4" fillId="5" borderId="95" xfId="6" applyNumberFormat="1" applyFont="1" applyFill="1" applyBorder="1" applyAlignment="1">
      <alignment vertical="center"/>
    </xf>
    <xf numFmtId="4" fontId="4" fillId="8" borderId="32" xfId="6" applyNumberFormat="1" applyFont="1" applyFill="1" applyBorder="1" applyAlignment="1">
      <alignment vertical="center"/>
    </xf>
    <xf numFmtId="4" fontId="4" fillId="5" borderId="94" xfId="6" applyNumberFormat="1" applyFont="1" applyFill="1" applyBorder="1" applyAlignment="1">
      <alignment vertical="center"/>
    </xf>
    <xf numFmtId="0" fontId="4" fillId="0" borderId="41" xfId="3" applyFont="1" applyFill="1" applyBorder="1" applyAlignment="1">
      <alignment horizontal="center" vertical="center"/>
    </xf>
    <xf numFmtId="49" fontId="4" fillId="0" borderId="52" xfId="3" applyNumberFormat="1" applyFont="1" applyFill="1" applyBorder="1" applyAlignment="1">
      <alignment horizontal="center" vertical="center"/>
    </xf>
    <xf numFmtId="0" fontId="4" fillId="0" borderId="111" xfId="3" applyFont="1" applyFill="1" applyBorder="1" applyAlignment="1">
      <alignment vertical="center" wrapText="1"/>
    </xf>
    <xf numFmtId="4" fontId="4" fillId="8" borderId="27" xfId="6" applyNumberFormat="1" applyFont="1" applyFill="1" applyBorder="1" applyAlignment="1">
      <alignment vertical="center"/>
    </xf>
    <xf numFmtId="4" fontId="31" fillId="5" borderId="75" xfId="6" applyNumberFormat="1" applyFont="1" applyFill="1" applyBorder="1" applyAlignment="1">
      <alignment vertical="center"/>
    </xf>
    <xf numFmtId="4" fontId="31" fillId="0" borderId="18" xfId="6" applyNumberFormat="1" applyFont="1" applyFill="1" applyBorder="1" applyAlignment="1">
      <alignment vertical="center"/>
    </xf>
    <xf numFmtId="4" fontId="31" fillId="0" borderId="19" xfId="6" applyNumberFormat="1" applyFont="1" applyFill="1" applyBorder="1" applyAlignment="1">
      <alignment horizontal="center" vertical="center"/>
    </xf>
    <xf numFmtId="4" fontId="31" fillId="0" borderId="74" xfId="6" applyNumberFormat="1" applyFont="1" applyFill="1" applyBorder="1" applyAlignment="1">
      <alignment vertical="center"/>
    </xf>
    <xf numFmtId="4" fontId="31" fillId="8" borderId="22" xfId="6" applyNumberFormat="1" applyFont="1" applyFill="1" applyBorder="1" applyAlignment="1">
      <alignment vertical="center"/>
    </xf>
    <xf numFmtId="0" fontId="31" fillId="0" borderId="0" xfId="6" applyFont="1"/>
    <xf numFmtId="0" fontId="32" fillId="0" borderId="0" xfId="11" applyFont="1"/>
    <xf numFmtId="0" fontId="23" fillId="0" borderId="75" xfId="3" applyFont="1" applyFill="1" applyBorder="1" applyAlignment="1">
      <alignment horizontal="center" vertical="center"/>
    </xf>
    <xf numFmtId="49" fontId="4" fillId="0" borderId="19" xfId="3" applyNumberFormat="1" applyFont="1" applyFill="1" applyBorder="1" applyAlignment="1">
      <alignment horizontal="center" vertical="center"/>
    </xf>
    <xf numFmtId="0" fontId="23" fillId="0" borderId="112" xfId="3" applyFont="1" applyFill="1" applyBorder="1" applyAlignment="1">
      <alignment horizontal="center" vertical="center"/>
    </xf>
    <xf numFmtId="0" fontId="4" fillId="0" borderId="113" xfId="3" applyFont="1" applyFill="1" applyBorder="1" applyAlignment="1">
      <alignment vertical="center" wrapText="1"/>
    </xf>
    <xf numFmtId="4" fontId="4" fillId="5" borderId="114" xfId="6" applyNumberFormat="1" applyFont="1" applyFill="1" applyBorder="1" applyAlignment="1">
      <alignment vertical="center"/>
    </xf>
    <xf numFmtId="0" fontId="23" fillId="0" borderId="114" xfId="3" applyFont="1" applyFill="1" applyBorder="1" applyAlignment="1">
      <alignment horizontal="center" vertical="center"/>
    </xf>
    <xf numFmtId="49" fontId="4" fillId="0" borderId="24" xfId="3" applyNumberFormat="1" applyFont="1" applyFill="1" applyBorder="1" applyAlignment="1">
      <alignment horizontal="center" vertical="center"/>
    </xf>
    <xf numFmtId="0" fontId="4" fillId="0" borderId="115" xfId="3" applyFont="1" applyFill="1" applyBorder="1" applyAlignment="1">
      <alignment vertical="center" wrapText="1"/>
    </xf>
    <xf numFmtId="4" fontId="4" fillId="8" borderId="0" xfId="6" applyNumberFormat="1" applyFont="1" applyFill="1" applyBorder="1" applyAlignment="1">
      <alignment vertical="center"/>
    </xf>
    <xf numFmtId="0" fontId="23" fillId="0" borderId="18" xfId="3" applyFont="1" applyFill="1" applyBorder="1" applyAlignment="1">
      <alignment horizontal="center" vertical="center"/>
    </xf>
    <xf numFmtId="0" fontId="4" fillId="0" borderId="74" xfId="3" applyFont="1" applyFill="1" applyBorder="1" applyAlignment="1">
      <alignment vertical="center" wrapText="1"/>
    </xf>
    <xf numFmtId="4" fontId="23" fillId="5" borderId="116" xfId="6" applyNumberFormat="1" applyFont="1" applyFill="1" applyBorder="1" applyAlignment="1">
      <alignment vertical="center"/>
    </xf>
    <xf numFmtId="0" fontId="23" fillId="0" borderId="78" xfId="3" applyFont="1" applyFill="1" applyBorder="1" applyAlignment="1">
      <alignment horizontal="center" vertical="center"/>
    </xf>
    <xf numFmtId="49" fontId="4" fillId="9" borderId="117" xfId="12" applyNumberFormat="1" applyFont="1" applyFill="1" applyBorder="1" applyAlignment="1">
      <alignment horizontal="center" vertical="center" wrapText="1"/>
    </xf>
    <xf numFmtId="0" fontId="23" fillId="0" borderId="79" xfId="3" applyFont="1" applyFill="1" applyBorder="1" applyAlignment="1">
      <alignment vertical="center" wrapText="1"/>
    </xf>
    <xf numFmtId="4" fontId="23" fillId="8" borderId="118" xfId="6" applyNumberFormat="1" applyFont="1" applyFill="1" applyBorder="1" applyAlignment="1">
      <alignment vertical="center"/>
    </xf>
    <xf numFmtId="4" fontId="4" fillId="0" borderId="64" xfId="3" applyNumberFormat="1" applyFont="1" applyFill="1" applyBorder="1" applyAlignment="1">
      <alignment horizontal="left" vertical="center" wrapText="1"/>
    </xf>
    <xf numFmtId="4" fontId="23" fillId="0" borderId="0" xfId="6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horizontal="center" vertical="center"/>
    </xf>
    <xf numFmtId="49" fontId="4" fillId="0" borderId="0" xfId="12" applyNumberFormat="1" applyFont="1" applyFill="1" applyBorder="1" applyAlignment="1">
      <alignment horizontal="center" vertical="center" wrapText="1"/>
    </xf>
    <xf numFmtId="0" fontId="23" fillId="0" borderId="0" xfId="3" applyFont="1" applyFill="1" applyBorder="1" applyAlignment="1">
      <alignment vertical="center" wrapText="1"/>
    </xf>
    <xf numFmtId="0" fontId="4" fillId="0" borderId="0" xfId="6" applyFont="1" applyFill="1" applyAlignment="1">
      <alignment horizontal="center" vertical="center"/>
    </xf>
    <xf numFmtId="4" fontId="33" fillId="0" borderId="4" xfId="3" applyNumberFormat="1" applyFont="1" applyFill="1" applyBorder="1" applyAlignment="1">
      <alignment vertical="center" wrapText="1"/>
    </xf>
    <xf numFmtId="0" fontId="33" fillId="0" borderId="5" xfId="3" applyFont="1" applyFill="1" applyBorder="1" applyAlignment="1">
      <alignment horizontal="center" vertical="center" wrapText="1"/>
    </xf>
    <xf numFmtId="0" fontId="33" fillId="0" borderId="3" xfId="3" applyFont="1" applyFill="1" applyBorder="1" applyAlignment="1">
      <alignment horizontal="center" vertical="center" wrapText="1"/>
    </xf>
    <xf numFmtId="0" fontId="33" fillId="0" borderId="2" xfId="3" applyFont="1" applyFill="1" applyBorder="1" applyAlignment="1">
      <alignment horizontal="center" vertical="center" wrapText="1"/>
    </xf>
    <xf numFmtId="4" fontId="33" fillId="0" borderId="1" xfId="3" applyNumberFormat="1" applyFont="1" applyFill="1" applyBorder="1" applyAlignment="1">
      <alignment vertical="center" wrapText="1"/>
    </xf>
    <xf numFmtId="0" fontId="1" fillId="0" borderId="0" xfId="13"/>
    <xf numFmtId="4" fontId="23" fillId="5" borderId="49" xfId="6" applyNumberFormat="1" applyFont="1" applyFill="1" applyBorder="1" applyAlignment="1">
      <alignment vertical="center"/>
    </xf>
    <xf numFmtId="0" fontId="23" fillId="0" borderId="119" xfId="3" applyFont="1" applyFill="1" applyBorder="1" applyAlignment="1">
      <alignment horizontal="center" vertical="center"/>
    </xf>
    <xf numFmtId="49" fontId="23" fillId="0" borderId="120" xfId="3" applyNumberFormat="1" applyFont="1" applyFill="1" applyBorder="1" applyAlignment="1">
      <alignment horizontal="center" vertical="center"/>
    </xf>
    <xf numFmtId="0" fontId="23" fillId="0" borderId="121" xfId="3" applyFont="1" applyFill="1" applyBorder="1" applyAlignment="1">
      <alignment vertical="center" wrapText="1"/>
    </xf>
    <xf numFmtId="4" fontId="23" fillId="8" borderId="49" xfId="6" applyNumberFormat="1" applyFont="1" applyFill="1" applyBorder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14"/>
    <xf numFmtId="4" fontId="34" fillId="5" borderId="21" xfId="13" applyNumberFormat="1" applyFont="1" applyFill="1" applyBorder="1" applyAlignment="1">
      <alignment vertical="center"/>
    </xf>
    <xf numFmtId="0" fontId="4" fillId="0" borderId="18" xfId="6" applyFont="1" applyBorder="1" applyAlignment="1">
      <alignment horizontal="center" vertical="center"/>
    </xf>
    <xf numFmtId="0" fontId="34" fillId="0" borderId="74" xfId="13" applyFont="1" applyBorder="1" applyAlignment="1">
      <alignment vertical="center"/>
    </xf>
    <xf numFmtId="4" fontId="34" fillId="8" borderId="21" xfId="13" applyNumberFormat="1" applyFont="1" applyFill="1" applyBorder="1" applyAlignment="1">
      <alignment vertical="center"/>
    </xf>
    <xf numFmtId="49" fontId="4" fillId="0" borderId="0" xfId="6" applyNumberFormat="1" applyFont="1" applyFill="1" applyBorder="1" applyAlignment="1">
      <alignment horizontal="left" vertical="center" wrapText="1"/>
    </xf>
    <xf numFmtId="0" fontId="4" fillId="0" borderId="18" xfId="3" applyFont="1" applyFill="1" applyBorder="1" applyAlignment="1">
      <alignment horizontal="center" vertical="center"/>
    </xf>
    <xf numFmtId="4" fontId="34" fillId="5" borderId="26" xfId="13" applyNumberFormat="1" applyFont="1" applyFill="1" applyBorder="1" applyAlignment="1">
      <alignment vertical="center"/>
    </xf>
    <xf numFmtId="0" fontId="4" fillId="0" borderId="23" xfId="3" applyFont="1" applyFill="1" applyBorder="1" applyAlignment="1">
      <alignment horizontal="center" vertical="center"/>
    </xf>
    <xf numFmtId="0" fontId="34" fillId="0" borderId="76" xfId="13" applyFont="1" applyBorder="1" applyAlignment="1">
      <alignment vertical="center"/>
    </xf>
    <xf numFmtId="4" fontId="34" fillId="8" borderId="26" xfId="13" applyNumberFormat="1" applyFont="1" applyFill="1" applyBorder="1" applyAlignment="1">
      <alignment vertical="center"/>
    </xf>
    <xf numFmtId="0" fontId="34" fillId="0" borderId="74" xfId="13" applyFont="1" applyBorder="1" applyAlignment="1">
      <alignment vertical="center" wrapText="1"/>
    </xf>
    <xf numFmtId="4" fontId="34" fillId="5" borderId="31" xfId="1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0" fontId="34" fillId="0" borderId="77" xfId="13" applyFont="1" applyBorder="1" applyAlignment="1">
      <alignment vertical="center"/>
    </xf>
    <xf numFmtId="4" fontId="34" fillId="8" borderId="31" xfId="13" applyNumberFormat="1" applyFont="1" applyFill="1" applyBorder="1" applyAlignment="1">
      <alignment vertical="center"/>
    </xf>
    <xf numFmtId="0" fontId="1" fillId="0" borderId="0" xfId="13" applyAlignment="1">
      <alignment vertical="center"/>
    </xf>
    <xf numFmtId="0" fontId="4" fillId="0" borderId="23" xfId="6" applyFont="1" applyBorder="1" applyAlignment="1">
      <alignment horizontal="center" vertical="center"/>
    </xf>
    <xf numFmtId="0" fontId="34" fillId="0" borderId="76" xfId="13" applyFont="1" applyBorder="1" applyAlignment="1">
      <alignment vertical="center" wrapText="1"/>
    </xf>
    <xf numFmtId="4" fontId="34" fillId="5" borderId="64" xfId="13" applyNumberFormat="1" applyFont="1" applyFill="1" applyBorder="1" applyAlignment="1">
      <alignment vertical="center"/>
    </xf>
    <xf numFmtId="0" fontId="4" fillId="0" borderId="78" xfId="6" applyFont="1" applyBorder="1" applyAlignment="1">
      <alignment horizontal="center" vertical="center"/>
    </xf>
    <xf numFmtId="0" fontId="34" fillId="0" borderId="79" xfId="13" applyFont="1" applyBorder="1" applyAlignment="1">
      <alignment vertical="center" wrapText="1"/>
    </xf>
    <xf numFmtId="4" fontId="34" fillId="8" borderId="64" xfId="13" applyNumberFormat="1" applyFont="1" applyFill="1" applyBorder="1" applyAlignment="1">
      <alignment vertical="center"/>
    </xf>
    <xf numFmtId="4" fontId="4" fillId="0" borderId="0" xfId="6" applyNumberFormat="1" applyFont="1" applyFill="1" applyBorder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0" fontId="34" fillId="0" borderId="0" xfId="13" applyFont="1" applyFill="1" applyBorder="1" applyAlignment="1">
      <alignment vertical="center"/>
    </xf>
    <xf numFmtId="4" fontId="34" fillId="0" borderId="0" xfId="13" applyNumberFormat="1" applyFont="1" applyFill="1" applyBorder="1" applyAlignment="1">
      <alignment vertical="center"/>
    </xf>
    <xf numFmtId="49" fontId="18" fillId="0" borderId="0" xfId="3" applyNumberFormat="1" applyFont="1" applyFill="1" applyAlignment="1">
      <alignment horizontal="left" vertical="center"/>
    </xf>
    <xf numFmtId="0" fontId="4" fillId="0" borderId="0" xfId="3" applyFont="1" applyFill="1" applyAlignment="1">
      <alignment horizontal="right" vertical="center" wrapText="1"/>
    </xf>
    <xf numFmtId="0" fontId="19" fillId="0" borderId="3" xfId="3" applyFont="1" applyFill="1" applyBorder="1" applyAlignment="1">
      <alignment horizontal="center" vertical="center" wrapText="1"/>
    </xf>
    <xf numFmtId="164" fontId="4" fillId="0" borderId="0" xfId="6" applyNumberFormat="1" applyFont="1"/>
    <xf numFmtId="4" fontId="35" fillId="5" borderId="9" xfId="3" applyNumberFormat="1" applyFont="1" applyFill="1" applyBorder="1" applyAlignment="1">
      <alignment horizontal="right" vertical="center" wrapText="1"/>
    </xf>
    <xf numFmtId="0" fontId="4" fillId="0" borderId="6" xfId="3" applyFont="1" applyFill="1" applyBorder="1" applyAlignment="1">
      <alignment horizontal="center" vertical="center" wrapText="1"/>
    </xf>
    <xf numFmtId="49" fontId="4" fillId="0" borderId="8" xfId="7" applyNumberFormat="1" applyFont="1" applyFill="1" applyBorder="1" applyAlignment="1">
      <alignment horizontal="right" vertical="center"/>
    </xf>
    <xf numFmtId="0" fontId="4" fillId="0" borderId="7" xfId="3" applyFont="1" applyFill="1" applyBorder="1" applyAlignment="1">
      <alignment horizontal="left" vertical="center" wrapText="1"/>
    </xf>
    <xf numFmtId="4" fontId="35" fillId="8" borderId="9" xfId="3" applyNumberFormat="1" applyFont="1" applyFill="1" applyBorder="1" applyAlignment="1">
      <alignment horizontal="right" vertical="center" wrapText="1"/>
    </xf>
    <xf numFmtId="164" fontId="35" fillId="0" borderId="0" xfId="3" applyNumberFormat="1" applyFont="1" applyFill="1" applyBorder="1" applyAlignment="1">
      <alignment horizontal="right" vertical="center"/>
    </xf>
    <xf numFmtId="4" fontId="35" fillId="5" borderId="31" xfId="3" applyNumberFormat="1" applyFont="1" applyFill="1" applyBorder="1" applyAlignment="1">
      <alignment horizontal="right" vertical="center" wrapText="1"/>
    </xf>
    <xf numFmtId="0" fontId="4" fillId="0" borderId="95" xfId="3" applyFont="1" applyFill="1" applyBorder="1" applyAlignment="1">
      <alignment horizontal="center" vertical="center" wrapText="1"/>
    </xf>
    <xf numFmtId="49" fontId="4" fillId="0" borderId="30" xfId="7" applyNumberFormat="1" applyFont="1" applyFill="1" applyBorder="1" applyAlignment="1">
      <alignment horizontal="right" vertical="center"/>
    </xf>
    <xf numFmtId="0" fontId="4" fillId="0" borderId="30" xfId="3" applyFont="1" applyFill="1" applyBorder="1" applyAlignment="1">
      <alignment horizontal="left" vertical="center" wrapText="1"/>
    </xf>
    <xf numFmtId="4" fontId="35" fillId="8" borderId="31" xfId="3" applyNumberFormat="1" applyFont="1" applyFill="1" applyBorder="1" applyAlignment="1">
      <alignment horizontal="right" vertical="center" wrapText="1"/>
    </xf>
    <xf numFmtId="49" fontId="4" fillId="0" borderId="95" xfId="3" applyNumberFormat="1" applyFont="1" applyFill="1" applyBorder="1" applyAlignment="1">
      <alignment horizontal="center" vertical="center" wrapText="1"/>
    </xf>
    <xf numFmtId="49" fontId="4" fillId="0" borderId="30" xfId="3" applyNumberFormat="1" applyFont="1" applyFill="1" applyBorder="1" applyAlignment="1">
      <alignment horizontal="right" vertical="center" wrapText="1"/>
    </xf>
    <xf numFmtId="0" fontId="4" fillId="0" borderId="30" xfId="3" applyFont="1" applyBorder="1" applyAlignment="1">
      <alignment vertical="center" wrapText="1"/>
    </xf>
    <xf numFmtId="164" fontId="35" fillId="0" borderId="0" xfId="3" applyNumberFormat="1" applyFont="1" applyFill="1" applyBorder="1" applyAlignment="1">
      <alignment vertical="center"/>
    </xf>
    <xf numFmtId="4" fontId="35" fillId="0" borderId="0" xfId="3" applyNumberFormat="1" applyFont="1" applyFill="1" applyBorder="1" applyAlignment="1">
      <alignment horizontal="right" vertical="center" wrapText="1"/>
    </xf>
    <xf numFmtId="4" fontId="35" fillId="5" borderId="21" xfId="3" applyNumberFormat="1" applyFont="1" applyFill="1" applyBorder="1" applyAlignment="1">
      <alignment horizontal="right" vertical="center" wrapText="1"/>
    </xf>
    <xf numFmtId="49" fontId="4" fillId="0" borderId="123" xfId="3" applyNumberFormat="1" applyFont="1" applyFill="1" applyBorder="1" applyAlignment="1">
      <alignment horizontal="center" vertical="center" wrapText="1"/>
    </xf>
    <xf numFmtId="49" fontId="4" fillId="0" borderId="19" xfId="3" applyNumberFormat="1" applyFont="1" applyFill="1" applyBorder="1" applyAlignment="1">
      <alignment horizontal="right" vertical="center" wrapText="1"/>
    </xf>
    <xf numFmtId="0" fontId="36" fillId="0" borderId="20" xfId="3" applyFont="1" applyBorder="1" applyAlignment="1">
      <alignment vertical="center" wrapText="1"/>
    </xf>
    <xf numFmtId="4" fontId="35" fillId="8" borderId="21" xfId="3" applyNumberFormat="1" applyFont="1" applyFill="1" applyBorder="1" applyAlignment="1">
      <alignment horizontal="right" vertical="center" wrapText="1"/>
    </xf>
    <xf numFmtId="4" fontId="4" fillId="0" borderId="91" xfId="15" applyNumberFormat="1" applyFont="1" applyFill="1" applyBorder="1" applyAlignment="1">
      <alignment vertical="center" wrapText="1"/>
    </xf>
    <xf numFmtId="164" fontId="22" fillId="0" borderId="0" xfId="3" applyNumberFormat="1" applyFont="1" applyFill="1" applyBorder="1" applyAlignment="1">
      <alignment horizontal="right" vertical="center"/>
    </xf>
    <xf numFmtId="4" fontId="22" fillId="5" borderId="21" xfId="3" applyNumberFormat="1" applyFont="1" applyFill="1" applyBorder="1" applyAlignment="1">
      <alignment horizontal="right" vertical="center" wrapText="1"/>
    </xf>
    <xf numFmtId="0" fontId="4" fillId="0" borderId="20" xfId="3" applyFont="1" applyBorder="1" applyAlignment="1">
      <alignment vertical="center" wrapText="1"/>
    </xf>
    <xf numFmtId="4" fontId="22" fillId="8" borderId="21" xfId="3" applyNumberFormat="1" applyFont="1" applyFill="1" applyBorder="1" applyAlignment="1">
      <alignment horizontal="right" vertical="center" wrapText="1"/>
    </xf>
    <xf numFmtId="4" fontId="22" fillId="0" borderId="0" xfId="3" applyNumberFormat="1" applyFont="1" applyFill="1" applyBorder="1" applyAlignment="1">
      <alignment horizontal="right" vertical="center" wrapText="1"/>
    </xf>
    <xf numFmtId="49" fontId="4" fillId="0" borderId="75" xfId="3" applyNumberFormat="1" applyFont="1" applyFill="1" applyBorder="1" applyAlignment="1">
      <alignment horizontal="center" vertical="center" wrapText="1"/>
    </xf>
    <xf numFmtId="4" fontId="22" fillId="5" borderId="31" xfId="3" applyNumberFormat="1" applyFont="1" applyFill="1" applyBorder="1" applyAlignment="1">
      <alignment horizontal="right" vertical="center" wrapText="1"/>
    </xf>
    <xf numFmtId="0" fontId="22" fillId="0" borderId="30" xfId="3" applyFont="1" applyBorder="1" applyAlignment="1">
      <alignment vertical="center" wrapText="1"/>
    </xf>
    <xf numFmtId="4" fontId="22" fillId="8" borderId="31" xfId="3" applyNumberFormat="1" applyFont="1" applyFill="1" applyBorder="1" applyAlignment="1">
      <alignment horizontal="right" vertical="center" wrapText="1"/>
    </xf>
    <xf numFmtId="164" fontId="22" fillId="0" borderId="0" xfId="3" applyNumberFormat="1" applyFont="1" applyFill="1" applyBorder="1" applyAlignment="1">
      <alignment vertical="center"/>
    </xf>
    <xf numFmtId="0" fontId="4" fillId="0" borderId="75" xfId="3" applyFont="1" applyFill="1" applyBorder="1" applyAlignment="1">
      <alignment horizontal="center" vertical="center" wrapText="1"/>
    </xf>
    <xf numFmtId="49" fontId="4" fillId="0" borderId="19" xfId="7" applyNumberFormat="1" applyFont="1" applyFill="1" applyBorder="1" applyAlignment="1">
      <alignment horizontal="right" vertical="center"/>
    </xf>
    <xf numFmtId="0" fontId="4" fillId="0" borderId="94" xfId="3" applyFont="1" applyFill="1" applyBorder="1" applyAlignment="1">
      <alignment horizontal="center" vertical="center" wrapText="1"/>
    </xf>
    <xf numFmtId="164" fontId="38" fillId="0" borderId="0" xfId="3" applyNumberFormat="1" applyFont="1" applyFill="1" applyBorder="1" applyAlignment="1">
      <alignment horizontal="right" vertical="center"/>
    </xf>
    <xf numFmtId="164" fontId="39" fillId="0" borderId="0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center" vertical="center" wrapText="1"/>
    </xf>
    <xf numFmtId="49" fontId="4" fillId="0" borderId="0" xfId="7" applyNumberFormat="1" applyFont="1" applyFill="1" applyBorder="1" applyAlignment="1">
      <alignment horizontal="right" vertical="center"/>
    </xf>
    <xf numFmtId="0" fontId="10" fillId="0" borderId="0" xfId="3" applyFont="1" applyAlignment="1">
      <alignment horizontal="right" wrapText="1"/>
    </xf>
    <xf numFmtId="4" fontId="4" fillId="0" borderId="0" xfId="6" applyNumberFormat="1" applyFont="1" applyAlignment="1">
      <alignment vertical="center"/>
    </xf>
    <xf numFmtId="49" fontId="4" fillId="0" borderId="29" xfId="7" applyNumberFormat="1" applyFont="1" applyFill="1" applyBorder="1" applyAlignment="1">
      <alignment horizontal="right" vertical="center"/>
    </xf>
    <xf numFmtId="165" fontId="22" fillId="5" borderId="21" xfId="3" applyNumberFormat="1" applyFont="1" applyFill="1" applyBorder="1" applyAlignment="1">
      <alignment horizontal="right" vertical="center" wrapText="1"/>
    </xf>
    <xf numFmtId="0" fontId="4" fillId="0" borderId="27" xfId="3" applyFont="1" applyFill="1" applyBorder="1" applyAlignment="1">
      <alignment horizontal="center" vertical="center" wrapText="1"/>
    </xf>
    <xf numFmtId="165" fontId="22" fillId="8" borderId="21" xfId="3" applyNumberFormat="1" applyFont="1" applyFill="1" applyBorder="1" applyAlignment="1">
      <alignment horizontal="right" vertical="center" wrapText="1"/>
    </xf>
    <xf numFmtId="49" fontId="4" fillId="0" borderId="22" xfId="3" applyNumberFormat="1" applyFont="1" applyFill="1" applyBorder="1" applyAlignment="1">
      <alignment horizontal="center" vertical="center" wrapText="1"/>
    </xf>
    <xf numFmtId="0" fontId="22" fillId="0" borderId="20" xfId="3" applyFont="1" applyFill="1" applyBorder="1" applyAlignment="1">
      <alignment horizontal="left" vertical="center" wrapText="1"/>
    </xf>
    <xf numFmtId="0" fontId="4" fillId="0" borderId="20" xfId="3" applyFont="1" applyFill="1" applyBorder="1" applyAlignment="1">
      <alignment vertical="center" wrapText="1"/>
    </xf>
    <xf numFmtId="4" fontId="22" fillId="5" borderId="26" xfId="3" applyNumberFormat="1" applyFont="1" applyFill="1" applyBorder="1" applyAlignment="1">
      <alignment horizontal="right" vertical="center" wrapText="1"/>
    </xf>
    <xf numFmtId="49" fontId="4" fillId="0" borderId="24" xfId="7" applyNumberFormat="1" applyFont="1" applyFill="1" applyBorder="1" applyAlignment="1">
      <alignment horizontal="right" vertical="center"/>
    </xf>
    <xf numFmtId="0" fontId="22" fillId="0" borderId="25" xfId="3" applyFont="1" applyFill="1" applyBorder="1" applyAlignment="1">
      <alignment horizontal="left" vertical="center" wrapText="1"/>
    </xf>
    <xf numFmtId="4" fontId="22" fillId="8" borderId="26" xfId="3" applyNumberFormat="1" applyFont="1" applyFill="1" applyBorder="1" applyAlignment="1">
      <alignment horizontal="right" vertical="center" wrapText="1"/>
    </xf>
    <xf numFmtId="0" fontId="4" fillId="0" borderId="86" xfId="3" applyFont="1" applyFill="1" applyBorder="1" applyAlignment="1">
      <alignment horizontal="center" vertical="center" wrapText="1"/>
    </xf>
    <xf numFmtId="49" fontId="4" fillId="0" borderId="19" xfId="16" applyNumberFormat="1" applyFont="1" applyFill="1" applyBorder="1" applyAlignment="1">
      <alignment horizontal="right" vertical="center"/>
    </xf>
    <xf numFmtId="0" fontId="4" fillId="0" borderId="125" xfId="3" applyFont="1" applyFill="1" applyBorder="1" applyAlignment="1">
      <alignment horizontal="center" vertical="center" wrapText="1"/>
    </xf>
    <xf numFmtId="4" fontId="22" fillId="5" borderId="64" xfId="3" applyNumberFormat="1" applyFont="1" applyFill="1" applyBorder="1" applyAlignment="1">
      <alignment horizontal="right" vertical="center" wrapText="1"/>
    </xf>
    <xf numFmtId="0" fontId="4" fillId="0" borderId="88" xfId="3" applyFont="1" applyFill="1" applyBorder="1" applyAlignment="1">
      <alignment horizontal="center" vertical="center" wrapText="1"/>
    </xf>
    <xf numFmtId="49" fontId="4" fillId="0" borderId="89" xfId="7" applyNumberFormat="1" applyFont="1" applyFill="1" applyBorder="1" applyAlignment="1">
      <alignment horizontal="right" vertical="center"/>
    </xf>
    <xf numFmtId="0" fontId="4" fillId="0" borderId="117" xfId="17" applyFont="1" applyFill="1" applyBorder="1" applyAlignment="1">
      <alignment horizontal="left" vertical="center" wrapText="1"/>
    </xf>
    <xf numFmtId="4" fontId="35" fillId="8" borderId="64" xfId="3" applyNumberFormat="1" applyFont="1" applyFill="1" applyBorder="1" applyAlignment="1">
      <alignment horizontal="righ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18" fillId="0" borderId="0" xfId="5" applyFont="1" applyFill="1" applyAlignment="1">
      <alignment vertical="center"/>
    </xf>
    <xf numFmtId="0" fontId="2" fillId="0" borderId="0" xfId="3" applyAlignment="1">
      <alignment horizontal="center" vertical="center"/>
    </xf>
    <xf numFmtId="0" fontId="6" fillId="0" borderId="0" xfId="3" applyFont="1" applyAlignment="1">
      <alignment vertical="center"/>
    </xf>
    <xf numFmtId="0" fontId="10" fillId="0" borderId="0" xfId="3" applyFont="1" applyAlignment="1">
      <alignment horizontal="right" vertical="center"/>
    </xf>
    <xf numFmtId="4" fontId="25" fillId="0" borderId="4" xfId="6" applyNumberFormat="1" applyFont="1" applyFill="1" applyBorder="1" applyAlignment="1">
      <alignment horizontal="right" vertical="center" wrapText="1"/>
    </xf>
    <xf numFmtId="0" fontId="25" fillId="0" borderId="16" xfId="3" applyFont="1" applyBorder="1" applyAlignment="1">
      <alignment horizontal="right" vertical="center" wrapText="1"/>
    </xf>
    <xf numFmtId="0" fontId="4" fillId="0" borderId="0" xfId="6" applyFont="1" applyAlignment="1">
      <alignment horizontal="right" vertical="center"/>
    </xf>
    <xf numFmtId="4" fontId="4" fillId="0" borderId="0" xfId="6" applyNumberFormat="1" applyFont="1" applyAlignment="1">
      <alignment horizontal="right" vertical="center"/>
    </xf>
    <xf numFmtId="4" fontId="23" fillId="5" borderId="9" xfId="6" applyNumberFormat="1" applyFont="1" applyFill="1" applyBorder="1" applyAlignment="1">
      <alignment vertical="center" wrapText="1"/>
    </xf>
    <xf numFmtId="0" fontId="23" fillId="0" borderId="28" xfId="3" applyFont="1" applyBorder="1" applyAlignment="1">
      <alignment horizontal="center" vertical="center" wrapText="1"/>
    </xf>
    <xf numFmtId="0" fontId="23" fillId="0" borderId="29" xfId="3" applyFont="1" applyBorder="1" applyAlignment="1">
      <alignment horizontal="center" vertical="center" wrapText="1"/>
    </xf>
    <xf numFmtId="0" fontId="23" fillId="0" borderId="77" xfId="6" applyFont="1" applyFill="1" applyBorder="1" applyAlignment="1">
      <alignment horizontal="left" vertical="center" wrapText="1"/>
    </xf>
    <xf numFmtId="4" fontId="23" fillId="8" borderId="9" xfId="6" applyNumberFormat="1" applyFont="1" applyFill="1" applyBorder="1" applyAlignment="1">
      <alignment vertical="center" wrapText="1"/>
    </xf>
    <xf numFmtId="4" fontId="4" fillId="5" borderId="21" xfId="6" applyNumberFormat="1" applyFont="1" applyFill="1" applyBorder="1" applyAlignment="1">
      <alignment vertical="center"/>
    </xf>
    <xf numFmtId="49" fontId="4" fillId="0" borderId="19" xfId="6" applyNumberFormat="1" applyFont="1" applyBorder="1" applyAlignment="1">
      <alignment horizontal="center" vertical="center"/>
    </xf>
    <xf numFmtId="4" fontId="4" fillId="8" borderId="21" xfId="6" applyNumberFormat="1" applyFont="1" applyFill="1" applyBorder="1" applyAlignment="1">
      <alignment vertical="center"/>
    </xf>
    <xf numFmtId="49" fontId="4" fillId="0" borderId="19" xfId="6" applyNumberFormat="1" applyFont="1" applyBorder="1" applyAlignment="1">
      <alignment horizontal="center"/>
    </xf>
    <xf numFmtId="4" fontId="4" fillId="5" borderId="64" xfId="3" applyNumberFormat="1" applyFont="1" applyFill="1" applyBorder="1" applyAlignment="1">
      <alignment horizontal="right" vertical="center" wrapText="1"/>
    </xf>
    <xf numFmtId="0" fontId="4" fillId="0" borderId="78" xfId="6" applyFont="1" applyBorder="1" applyAlignment="1">
      <alignment horizontal="center"/>
    </xf>
    <xf numFmtId="49" fontId="4" fillId="0" borderId="89" xfId="6" applyNumberFormat="1" applyFont="1" applyBorder="1" applyAlignment="1">
      <alignment horizontal="center"/>
    </xf>
    <xf numFmtId="0" fontId="4" fillId="0" borderId="79" xfId="3" applyFont="1" applyFill="1" applyBorder="1" applyAlignment="1">
      <alignment horizontal="left" vertical="center" wrapText="1"/>
    </xf>
    <xf numFmtId="4" fontId="4" fillId="8" borderId="64" xfId="3" applyNumberFormat="1" applyFont="1" applyFill="1" applyBorder="1" applyAlignment="1">
      <alignment horizontal="right" vertical="center" wrapText="1"/>
    </xf>
    <xf numFmtId="4" fontId="4" fillId="0" borderId="0" xfId="6" applyNumberFormat="1" applyFont="1" applyFill="1" applyBorder="1" applyAlignment="1">
      <alignment horizontal="right" vertical="center" wrapText="1"/>
    </xf>
    <xf numFmtId="4" fontId="35" fillId="0" borderId="0" xfId="6" applyNumberFormat="1" applyFont="1" applyFill="1" applyAlignment="1">
      <alignment horizontal="right" vertical="center" wrapText="1"/>
    </xf>
    <xf numFmtId="0" fontId="20" fillId="0" borderId="0" xfId="6" applyFont="1" applyFill="1" applyBorder="1" applyAlignment="1">
      <alignment vertical="center"/>
    </xf>
    <xf numFmtId="4" fontId="34" fillId="0" borderId="0" xfId="8" applyNumberFormat="1" applyFont="1" applyFill="1" applyBorder="1"/>
    <xf numFmtId="4" fontId="40" fillId="0" borderId="0" xfId="18" applyNumberFormat="1" applyFont="1" applyFill="1" applyBorder="1" applyAlignment="1"/>
    <xf numFmtId="4" fontId="41" fillId="0" borderId="0" xfId="3" applyNumberFormat="1" applyFont="1" applyAlignment="1">
      <alignment horizontal="right"/>
    </xf>
    <xf numFmtId="0" fontId="2" fillId="0" borderId="0" xfId="3" applyFill="1" applyBorder="1" applyAlignment="1"/>
    <xf numFmtId="0" fontId="4" fillId="0" borderId="0" xfId="6" applyFont="1" applyFill="1" applyBorder="1" applyAlignment="1"/>
    <xf numFmtId="49" fontId="42" fillId="0" borderId="0" xfId="3" applyNumberFormat="1" applyFont="1" applyFill="1" applyAlignment="1">
      <alignment horizontal="center" vertical="center" wrapText="1"/>
    </xf>
    <xf numFmtId="0" fontId="2" fillId="0" borderId="0" xfId="3" applyFill="1" applyBorder="1" applyAlignment="1">
      <alignment vertical="center"/>
    </xf>
    <xf numFmtId="0" fontId="10" fillId="5" borderId="4" xfId="5" applyFont="1" applyFill="1" applyBorder="1" applyAlignment="1">
      <alignment horizontal="center" vertical="center" wrapText="1"/>
    </xf>
    <xf numFmtId="0" fontId="7" fillId="0" borderId="9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10" fillId="7" borderId="4" xfId="5" applyFont="1" applyFill="1" applyBorder="1" applyAlignment="1">
      <alignment horizontal="center" vertical="center" wrapText="1"/>
    </xf>
    <xf numFmtId="4" fontId="10" fillId="0" borderId="40" xfId="5" applyNumberFormat="1" applyFont="1" applyFill="1" applyBorder="1" applyAlignment="1">
      <alignment horizontal="center" vertical="center" wrapText="1"/>
    </xf>
    <xf numFmtId="4" fontId="19" fillId="0" borderId="14" xfId="3" applyNumberFormat="1" applyFont="1" applyFill="1" applyBorder="1" applyAlignment="1">
      <alignment vertical="center" wrapText="1"/>
    </xf>
    <xf numFmtId="0" fontId="19" fillId="0" borderId="15" xfId="3" applyFont="1" applyFill="1" applyBorder="1" applyAlignment="1">
      <alignment horizontal="center" vertical="center" wrapText="1"/>
    </xf>
    <xf numFmtId="0" fontId="19" fillId="0" borderId="12" xfId="3" applyFont="1" applyFill="1" applyBorder="1" applyAlignment="1">
      <alignment horizontal="center" vertical="center" wrapText="1"/>
    </xf>
    <xf numFmtId="0" fontId="19" fillId="0" borderId="70" xfId="3" applyFont="1" applyFill="1" applyBorder="1" applyAlignment="1">
      <alignment horizontal="center" vertical="center" wrapText="1"/>
    </xf>
    <xf numFmtId="4" fontId="25" fillId="0" borderId="14" xfId="3" applyNumberFormat="1" applyFont="1" applyFill="1" applyBorder="1" applyAlignment="1">
      <alignment vertical="center" wrapText="1"/>
    </xf>
    <xf numFmtId="4" fontId="25" fillId="0" borderId="90" xfId="2" applyNumberFormat="1" applyFont="1" applyFill="1" applyBorder="1" applyAlignment="1">
      <alignment vertical="center" wrapText="1"/>
    </xf>
    <xf numFmtId="4" fontId="23" fillId="5" borderId="9" xfId="6" applyNumberFormat="1" applyFont="1" applyFill="1" applyBorder="1"/>
    <xf numFmtId="0" fontId="23" fillId="0" borderId="128" xfId="3" applyFont="1" applyFill="1" applyBorder="1" applyAlignment="1">
      <alignment horizontal="center"/>
    </xf>
    <xf numFmtId="49" fontId="23" fillId="0" borderId="105" xfId="3" applyNumberFormat="1" applyFont="1" applyFill="1" applyBorder="1" applyAlignment="1">
      <alignment horizontal="center"/>
    </xf>
    <xf numFmtId="0" fontId="23" fillId="0" borderId="129" xfId="3" applyFont="1" applyFill="1" applyBorder="1" applyAlignment="1"/>
    <xf numFmtId="4" fontId="23" fillId="8" borderId="9" xfId="6" applyNumberFormat="1" applyFont="1" applyFill="1" applyBorder="1"/>
    <xf numFmtId="0" fontId="4" fillId="0" borderId="128" xfId="3" applyFont="1" applyBorder="1" applyAlignment="1">
      <alignment horizontal="center"/>
    </xf>
    <xf numFmtId="49" fontId="4" fillId="0" borderId="105" xfId="3" applyNumberFormat="1" applyFont="1" applyBorder="1" applyAlignment="1">
      <alignment horizontal="center"/>
    </xf>
    <xf numFmtId="0" fontId="4" fillId="0" borderId="130" xfId="3" applyFont="1" applyBorder="1"/>
    <xf numFmtId="4" fontId="4" fillId="5" borderId="35" xfId="6" applyNumberFormat="1" applyFont="1" applyFill="1" applyBorder="1"/>
    <xf numFmtId="4" fontId="4" fillId="8" borderId="35" xfId="6" applyNumberFormat="1" applyFont="1" applyFill="1" applyBorder="1"/>
    <xf numFmtId="4" fontId="4" fillId="5" borderId="131" xfId="6" applyNumberFormat="1" applyFont="1" applyFill="1" applyBorder="1"/>
    <xf numFmtId="4" fontId="4" fillId="8" borderId="131" xfId="6" applyNumberFormat="1" applyFont="1" applyFill="1" applyBorder="1"/>
    <xf numFmtId="4" fontId="4" fillId="5" borderId="68" xfId="6" applyNumberFormat="1" applyFont="1" applyFill="1" applyBorder="1"/>
    <xf numFmtId="0" fontId="4" fillId="0" borderId="132" xfId="3" applyFont="1" applyBorder="1" applyAlignment="1">
      <alignment horizontal="center"/>
    </xf>
    <xf numFmtId="49" fontId="4" fillId="0" borderId="66" xfId="3" applyNumberFormat="1" applyFont="1" applyBorder="1" applyAlignment="1">
      <alignment horizontal="center"/>
    </xf>
    <xf numFmtId="0" fontId="4" fillId="0" borderId="67" xfId="3" applyFont="1" applyBorder="1"/>
    <xf numFmtId="4" fontId="4" fillId="8" borderId="68" xfId="6" applyNumberFormat="1" applyFont="1" applyFill="1" applyBorder="1"/>
    <xf numFmtId="0" fontId="4" fillId="0" borderId="0" xfId="3" applyFont="1" applyBorder="1" applyAlignment="1">
      <alignment horizontal="center"/>
    </xf>
    <xf numFmtId="49" fontId="4" fillId="0" borderId="0" xfId="3" applyNumberFormat="1" applyFont="1" applyBorder="1" applyAlignment="1">
      <alignment horizontal="center"/>
    </xf>
    <xf numFmtId="0" fontId="6" fillId="0" borderId="0" xfId="3" applyFont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80" xfId="3" applyFont="1" applyFill="1" applyBorder="1" applyAlignment="1">
      <alignment horizontal="center" vertical="center" wrapText="1"/>
    </xf>
    <xf numFmtId="49" fontId="4" fillId="0" borderId="8" xfId="3" applyNumberFormat="1" applyFont="1" applyBorder="1" applyAlignment="1">
      <alignment horizontal="center" vertical="center"/>
    </xf>
    <xf numFmtId="4" fontId="4" fillId="5" borderId="21" xfId="3" applyNumberFormat="1" applyFont="1" applyFill="1" applyBorder="1" applyAlignment="1">
      <alignment vertical="center" wrapText="1"/>
    </xf>
    <xf numFmtId="0" fontId="4" fillId="0" borderId="75" xfId="6" applyFont="1" applyBorder="1" applyAlignment="1">
      <alignment horizontal="center" vertical="center" wrapText="1"/>
    </xf>
    <xf numFmtId="0" fontId="4" fillId="0" borderId="22" xfId="3" applyFont="1" applyFill="1" applyBorder="1" applyAlignment="1">
      <alignment vertical="center" wrapText="1"/>
    </xf>
    <xf numFmtId="4" fontId="4" fillId="8" borderId="21" xfId="3" applyNumberFormat="1" applyFont="1" applyFill="1" applyBorder="1" applyAlignment="1">
      <alignment vertical="center" wrapText="1"/>
    </xf>
    <xf numFmtId="4" fontId="4" fillId="5" borderId="64" xfId="3" applyNumberFormat="1" applyFont="1" applyFill="1" applyBorder="1" applyAlignment="1">
      <alignment vertical="center" wrapText="1"/>
    </xf>
    <xf numFmtId="0" fontId="4" fillId="0" borderId="116" xfId="6" applyFont="1" applyBorder="1" applyAlignment="1">
      <alignment horizontal="center" vertical="center" wrapText="1"/>
    </xf>
    <xf numFmtId="49" fontId="4" fillId="0" borderId="89" xfId="3" applyNumberFormat="1" applyFont="1" applyBorder="1" applyAlignment="1">
      <alignment horizontal="center" vertical="center" wrapText="1"/>
    </xf>
    <xf numFmtId="0" fontId="4" fillId="0" borderId="118" xfId="3" applyFont="1" applyFill="1" applyBorder="1" applyAlignment="1">
      <alignment vertical="center" wrapText="1"/>
    </xf>
    <xf numFmtId="4" fontId="4" fillId="8" borderId="64" xfId="3" applyNumberFormat="1" applyFont="1" applyFill="1" applyBorder="1" applyAlignment="1">
      <alignment vertical="center" wrapText="1"/>
    </xf>
    <xf numFmtId="0" fontId="3" fillId="0" borderId="0" xfId="6" applyFont="1" applyAlignment="1">
      <alignment horizontal="center"/>
    </xf>
    <xf numFmtId="49" fontId="10" fillId="0" borderId="3" xfId="6" applyNumberFormat="1" applyFont="1" applyFill="1" applyBorder="1" applyAlignment="1">
      <alignment horizontal="center" vertical="center" wrapText="1"/>
    </xf>
    <xf numFmtId="4" fontId="19" fillId="0" borderId="40" xfId="3" applyNumberFormat="1" applyFont="1" applyFill="1" applyBorder="1" applyAlignment="1">
      <alignment horizontal="center" vertical="center" wrapText="1"/>
    </xf>
    <xf numFmtId="4" fontId="10" fillId="5" borderId="64" xfId="15" applyNumberFormat="1" applyFont="1" applyFill="1" applyBorder="1" applyAlignment="1">
      <alignment vertical="center" wrapText="1"/>
    </xf>
    <xf numFmtId="49" fontId="10" fillId="0" borderId="88" xfId="3" applyNumberFormat="1" applyFont="1" applyFill="1" applyBorder="1" applyAlignment="1">
      <alignment horizontal="center" vertical="center"/>
    </xf>
    <xf numFmtId="0" fontId="10" fillId="0" borderId="118" xfId="6" applyFont="1" applyFill="1" applyBorder="1" applyAlignment="1">
      <alignment vertical="center"/>
    </xf>
    <xf numFmtId="0" fontId="10" fillId="0" borderId="117" xfId="15" applyFont="1" applyFill="1" applyBorder="1" applyAlignment="1">
      <alignment vertical="center" wrapText="1"/>
    </xf>
    <xf numFmtId="4" fontId="10" fillId="8" borderId="64" xfId="15" applyNumberFormat="1" applyFont="1" applyFill="1" applyBorder="1" applyAlignment="1">
      <alignment vertical="center" wrapText="1"/>
    </xf>
    <xf numFmtId="49" fontId="4" fillId="0" borderId="0" xfId="6" applyNumberFormat="1" applyFont="1"/>
    <xf numFmtId="49" fontId="5" fillId="0" borderId="0" xfId="3" applyNumberFormat="1" applyFont="1" applyFill="1" applyAlignment="1"/>
    <xf numFmtId="4" fontId="8" fillId="0" borderId="4" xfId="6" applyNumberFormat="1" applyFont="1" applyFill="1" applyBorder="1" applyAlignment="1">
      <alignment vertical="center" wrapText="1"/>
    </xf>
    <xf numFmtId="0" fontId="8" fillId="0" borderId="5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0" xfId="6" applyFont="1" applyBorder="1" applyAlignment="1">
      <alignment horizontal="left" vertical="center" wrapText="1"/>
    </xf>
    <xf numFmtId="4" fontId="4" fillId="0" borderId="0" xfId="3" applyNumberFormat="1" applyFont="1" applyFill="1" applyBorder="1" applyAlignment="1">
      <alignment vertical="center" wrapText="1"/>
    </xf>
    <xf numFmtId="4" fontId="43" fillId="0" borderId="0" xfId="3" applyNumberFormat="1" applyFont="1" applyFill="1" applyBorder="1" applyAlignment="1">
      <alignment vertical="center" wrapText="1"/>
    </xf>
    <xf numFmtId="4" fontId="43" fillId="0" borderId="15" xfId="3" applyNumberFormat="1" applyFont="1" applyFill="1" applyBorder="1" applyAlignment="1">
      <alignment horizontal="left" vertical="center"/>
    </xf>
    <xf numFmtId="4" fontId="44" fillId="5" borderId="4" xfId="6" applyNumberFormat="1" applyFont="1" applyFill="1" applyBorder="1" applyAlignment="1">
      <alignment vertical="center" wrapText="1"/>
    </xf>
    <xf numFmtId="0" fontId="44" fillId="0" borderId="16" xfId="3" applyFont="1" applyBorder="1" applyAlignment="1">
      <alignment horizontal="center" vertical="center" wrapText="1"/>
    </xf>
    <xf numFmtId="0" fontId="44" fillId="0" borderId="3" xfId="3" applyFont="1" applyBorder="1" applyAlignment="1">
      <alignment horizontal="center" vertical="center" wrapText="1"/>
    </xf>
    <xf numFmtId="0" fontId="44" fillId="0" borderId="40" xfId="6" applyFont="1" applyBorder="1" applyAlignment="1">
      <alignment horizontal="left" vertical="center" wrapText="1"/>
    </xf>
    <xf numFmtId="4" fontId="44" fillId="8" borderId="4" xfId="6" applyNumberFormat="1" applyFont="1" applyFill="1" applyBorder="1" applyAlignment="1">
      <alignment vertical="center" wrapText="1"/>
    </xf>
    <xf numFmtId="0" fontId="44" fillId="0" borderId="0" xfId="3" applyFont="1" applyBorder="1" applyAlignment="1">
      <alignment horizontal="center" vertical="center" wrapText="1"/>
    </xf>
    <xf numFmtId="0" fontId="44" fillId="0" borderId="0" xfId="6" applyFont="1" applyBorder="1" applyAlignment="1">
      <alignment horizontal="left" vertical="center" wrapText="1"/>
    </xf>
    <xf numFmtId="4" fontId="44" fillId="0" borderId="0" xfId="6" applyNumberFormat="1" applyFont="1" applyFill="1" applyBorder="1" applyAlignment="1">
      <alignment vertical="center" wrapText="1"/>
    </xf>
    <xf numFmtId="0" fontId="45" fillId="0" borderId="0" xfId="6" applyFont="1" applyAlignment="1">
      <alignment vertical="center"/>
    </xf>
    <xf numFmtId="4" fontId="45" fillId="0" borderId="0" xfId="6" applyNumberFormat="1" applyFont="1" applyAlignment="1">
      <alignment vertical="center"/>
    </xf>
    <xf numFmtId="49" fontId="10" fillId="0" borderId="0" xfId="6" applyNumberFormat="1" applyFont="1" applyAlignment="1">
      <alignment horizontal="center" vertical="center" wrapText="1"/>
    </xf>
    <xf numFmtId="0" fontId="33" fillId="0" borderId="80" xfId="3" applyFont="1" applyFill="1" applyBorder="1" applyAlignment="1">
      <alignment horizontal="center" vertical="center" wrapText="1"/>
    </xf>
    <xf numFmtId="0" fontId="23" fillId="0" borderId="6" xfId="6" applyFont="1" applyBorder="1" applyAlignment="1">
      <alignment horizontal="center" vertical="center" wrapText="1"/>
    </xf>
    <xf numFmtId="49" fontId="23" fillId="0" borderId="47" xfId="3" applyNumberFormat="1" applyFont="1" applyBorder="1" applyAlignment="1">
      <alignment horizontal="center" vertical="center" wrapText="1"/>
    </xf>
    <xf numFmtId="49" fontId="23" fillId="0" borderId="73" xfId="6" applyNumberFormat="1" applyFont="1" applyBorder="1" applyAlignment="1">
      <alignment horizontal="left" vertical="center" wrapText="1"/>
    </xf>
    <xf numFmtId="4" fontId="4" fillId="5" borderId="31" xfId="3" applyNumberFormat="1" applyFont="1" applyFill="1" applyBorder="1" applyAlignment="1">
      <alignment vertical="center" wrapText="1"/>
    </xf>
    <xf numFmtId="0" fontId="4" fillId="0" borderId="95" xfId="6" applyFont="1" applyBorder="1" applyAlignment="1">
      <alignment horizontal="center" vertical="center" wrapText="1"/>
    </xf>
    <xf numFmtId="49" fontId="4" fillId="0" borderId="77" xfId="6" applyNumberFormat="1" applyFont="1" applyBorder="1" applyAlignment="1">
      <alignment horizontal="left" vertical="center" wrapText="1"/>
    </xf>
    <xf numFmtId="4" fontId="4" fillId="8" borderId="31" xfId="3" applyNumberFormat="1" applyFont="1" applyFill="1" applyBorder="1" applyAlignment="1">
      <alignment vertical="center" wrapText="1"/>
    </xf>
    <xf numFmtId="4" fontId="4" fillId="0" borderId="31" xfId="3" applyNumberFormat="1" applyFont="1" applyFill="1" applyBorder="1" applyAlignment="1">
      <alignment vertical="center" wrapText="1"/>
    </xf>
    <xf numFmtId="4" fontId="23" fillId="5" borderId="31" xfId="3" applyNumberFormat="1" applyFont="1" applyFill="1" applyBorder="1" applyAlignment="1">
      <alignment vertical="center" wrapText="1"/>
    </xf>
    <xf numFmtId="0" fontId="23" fillId="0" borderId="18" xfId="6" applyFont="1" applyBorder="1" applyAlignment="1">
      <alignment horizontal="center" vertical="center" wrapText="1"/>
    </xf>
    <xf numFmtId="49" fontId="23" fillId="0" borderId="29" xfId="3" applyNumberFormat="1" applyFont="1" applyBorder="1" applyAlignment="1">
      <alignment horizontal="center" vertical="center" wrapText="1"/>
    </xf>
    <xf numFmtId="49" fontId="23" fillId="0" borderId="77" xfId="6" applyNumberFormat="1" applyFont="1" applyBorder="1" applyAlignment="1">
      <alignment horizontal="left" vertical="center" wrapText="1"/>
    </xf>
    <xf numFmtId="4" fontId="23" fillId="8" borderId="31" xfId="3" applyNumberFormat="1" applyFont="1" applyFill="1" applyBorder="1" applyAlignment="1">
      <alignment vertical="center" wrapText="1"/>
    </xf>
    <xf numFmtId="4" fontId="4" fillId="5" borderId="14" xfId="3" applyNumberFormat="1" applyFont="1" applyFill="1" applyBorder="1" applyAlignment="1">
      <alignment vertical="center" wrapText="1"/>
    </xf>
    <xf numFmtId="0" fontId="4" fillId="0" borderId="11" xfId="6" applyFont="1" applyBorder="1" applyAlignment="1">
      <alignment horizontal="center" vertical="center" wrapText="1"/>
    </xf>
    <xf numFmtId="49" fontId="4" fillId="0" borderId="13" xfId="3" applyNumberFormat="1" applyFont="1" applyBorder="1" applyAlignment="1">
      <alignment horizontal="center" vertical="center" wrapText="1"/>
    </xf>
    <xf numFmtId="49" fontId="4" fillId="0" borderId="70" xfId="6" applyNumberFormat="1" applyFont="1" applyBorder="1" applyAlignment="1">
      <alignment horizontal="left" vertical="center" wrapText="1"/>
    </xf>
    <xf numFmtId="4" fontId="4" fillId="8" borderId="14" xfId="3" applyNumberFormat="1" applyFont="1" applyFill="1" applyBorder="1" applyAlignment="1">
      <alignment vertical="center" wrapText="1"/>
    </xf>
    <xf numFmtId="4" fontId="43" fillId="0" borderId="0" xfId="3" applyNumberFormat="1" applyFont="1" applyFill="1" applyBorder="1" applyAlignment="1">
      <alignment vertical="top" wrapText="1"/>
    </xf>
    <xf numFmtId="4" fontId="46" fillId="5" borderId="9" xfId="3" applyNumberFormat="1" applyFont="1" applyFill="1" applyBorder="1" applyAlignment="1">
      <alignment vertical="center" wrapText="1"/>
    </xf>
    <xf numFmtId="0" fontId="46" fillId="0" borderId="6" xfId="6" applyFont="1" applyBorder="1" applyAlignment="1">
      <alignment horizontal="center" vertical="center" wrapText="1"/>
    </xf>
    <xf numFmtId="49" fontId="46" fillId="0" borderId="8" xfId="3" applyNumberFormat="1" applyFont="1" applyBorder="1" applyAlignment="1">
      <alignment horizontal="center" vertical="center" wrapText="1"/>
    </xf>
    <xf numFmtId="49" fontId="46" fillId="0" borderId="73" xfId="6" applyNumberFormat="1" applyFont="1" applyBorder="1" applyAlignment="1">
      <alignment horizontal="left" vertical="center" wrapText="1"/>
    </xf>
    <xf numFmtId="4" fontId="46" fillId="8" borderId="9" xfId="3" applyNumberFormat="1" applyFont="1" applyFill="1" applyBorder="1" applyAlignment="1">
      <alignment vertical="center" wrapText="1"/>
    </xf>
    <xf numFmtId="4" fontId="46" fillId="7" borderId="9" xfId="3" applyNumberFormat="1" applyFont="1" applyFill="1" applyBorder="1" applyAlignment="1">
      <alignment vertical="center" wrapText="1"/>
    </xf>
    <xf numFmtId="4" fontId="47" fillId="5" borderId="64" xfId="3" applyNumberFormat="1" applyFont="1" applyFill="1" applyBorder="1" applyAlignment="1">
      <alignment vertical="center" wrapText="1"/>
    </xf>
    <xf numFmtId="0" fontId="47" fillId="0" borderId="11" xfId="6" applyFont="1" applyBorder="1" applyAlignment="1">
      <alignment horizontal="center" vertical="center" wrapText="1"/>
    </xf>
    <xf numFmtId="49" fontId="47" fillId="0" borderId="13" xfId="3" applyNumberFormat="1" applyFont="1" applyBorder="1" applyAlignment="1">
      <alignment horizontal="center" vertical="center" wrapText="1"/>
    </xf>
    <xf numFmtId="0" fontId="47" fillId="0" borderId="70" xfId="6" applyFont="1" applyBorder="1" applyAlignment="1">
      <alignment horizontal="left" vertical="center" wrapText="1"/>
    </xf>
    <xf numFmtId="4" fontId="47" fillId="8" borderId="64" xfId="3" applyNumberFormat="1" applyFont="1" applyFill="1" applyBorder="1" applyAlignment="1">
      <alignment vertical="center" wrapText="1"/>
    </xf>
    <xf numFmtId="4" fontId="47" fillId="7" borderId="64" xfId="3" applyNumberFormat="1" applyFont="1" applyFill="1" applyBorder="1" applyAlignment="1">
      <alignment vertical="center" wrapText="1"/>
    </xf>
    <xf numFmtId="0" fontId="4" fillId="0" borderId="0" xfId="6" applyFont="1" applyBorder="1"/>
    <xf numFmtId="0" fontId="2" fillId="0" borderId="0" xfId="3" applyBorder="1"/>
    <xf numFmtId="49" fontId="5" fillId="0" borderId="0" xfId="3" applyNumberFormat="1" applyFont="1" applyFill="1" applyBorder="1" applyAlignment="1">
      <alignment horizontal="center" vertical="center"/>
    </xf>
    <xf numFmtId="0" fontId="2" fillId="0" borderId="0" xfId="3" applyFill="1"/>
    <xf numFmtId="0" fontId="2" fillId="0" borderId="0" xfId="3" applyBorder="1" applyAlignment="1">
      <alignment vertical="center" wrapText="1"/>
    </xf>
    <xf numFmtId="0" fontId="2" fillId="0" borderId="0" xfId="6" applyBorder="1" applyAlignment="1">
      <alignment vertical="center" wrapText="1"/>
    </xf>
    <xf numFmtId="0" fontId="4" fillId="0" borderId="0" xfId="7" applyFont="1" applyBorder="1" applyAlignment="1">
      <alignment horizontal="center" vertical="center"/>
    </xf>
    <xf numFmtId="4" fontId="4" fillId="0" borderId="0" xfId="8" applyNumberFormat="1" applyFont="1" applyFill="1" applyBorder="1" applyAlignment="1">
      <alignment vertical="center"/>
    </xf>
    <xf numFmtId="0" fontId="20" fillId="0" borderId="0" xfId="6" applyFont="1" applyFill="1" applyAlignment="1">
      <alignment vertical="center"/>
    </xf>
    <xf numFmtId="4" fontId="23" fillId="0" borderId="0" xfId="8" applyNumberFormat="1" applyFont="1" applyFill="1" applyBorder="1" applyAlignment="1">
      <alignment vertical="center"/>
    </xf>
    <xf numFmtId="0" fontId="4" fillId="0" borderId="0" xfId="6" applyFont="1" applyBorder="1" applyAlignment="1">
      <alignment vertical="center"/>
    </xf>
    <xf numFmtId="0" fontId="23" fillId="0" borderId="17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73" xfId="3" applyFont="1" applyBorder="1" applyAlignment="1">
      <alignment horizontal="left" vertical="center"/>
    </xf>
    <xf numFmtId="4" fontId="23" fillId="8" borderId="6" xfId="6" applyNumberFormat="1" applyFont="1" applyFill="1" applyBorder="1" applyAlignment="1">
      <alignment vertical="center"/>
    </xf>
    <xf numFmtId="0" fontId="4" fillId="0" borderId="18" xfId="3" applyFont="1" applyBorder="1" applyAlignment="1">
      <alignment horizontal="center" vertical="center"/>
    </xf>
    <xf numFmtId="49" fontId="4" fillId="9" borderId="19" xfId="6" applyNumberFormat="1" applyFont="1" applyFill="1" applyBorder="1" applyAlignment="1">
      <alignment horizontal="center" vertical="center"/>
    </xf>
    <xf numFmtId="0" fontId="4" fillId="0" borderId="74" xfId="6" applyFont="1" applyBorder="1" applyAlignment="1">
      <alignment vertical="center"/>
    </xf>
    <xf numFmtId="4" fontId="4" fillId="8" borderId="75" xfId="6" applyNumberFormat="1" applyFont="1" applyFill="1" applyBorder="1" applyAlignment="1">
      <alignment vertical="center"/>
    </xf>
    <xf numFmtId="4" fontId="4" fillId="5" borderId="116" xfId="3" applyNumberFormat="1" applyFont="1" applyFill="1" applyBorder="1" applyAlignment="1">
      <alignment horizontal="right" vertical="center"/>
    </xf>
    <xf numFmtId="49" fontId="4" fillId="0" borderId="117" xfId="19" applyNumberFormat="1" applyFont="1" applyFill="1" applyBorder="1" applyAlignment="1">
      <alignment horizontal="center" vertical="center"/>
    </xf>
    <xf numFmtId="0" fontId="4" fillId="0" borderId="79" xfId="20" applyFont="1" applyFill="1" applyBorder="1" applyAlignment="1">
      <alignment horizontal="left" vertical="center" wrapText="1"/>
    </xf>
    <xf numFmtId="4" fontId="4" fillId="8" borderId="116" xfId="3" applyNumberFormat="1" applyFont="1" applyFill="1" applyBorder="1" applyAlignment="1">
      <alignment horizontal="right" vertical="center"/>
    </xf>
    <xf numFmtId="4" fontId="4" fillId="0" borderId="0" xfId="3" applyNumberFormat="1" applyFont="1" applyFill="1" applyBorder="1" applyAlignment="1">
      <alignment horizontal="right" vertical="center"/>
    </xf>
    <xf numFmtId="0" fontId="4" fillId="0" borderId="0" xfId="6" applyFont="1" applyFill="1" applyBorder="1" applyAlignment="1">
      <alignment horizontal="justify" vertical="center" wrapText="1"/>
    </xf>
    <xf numFmtId="0" fontId="34" fillId="0" borderId="0" xfId="3" applyFont="1" applyFill="1" applyBorder="1" applyAlignment="1">
      <alignment vertical="center" wrapText="1"/>
    </xf>
    <xf numFmtId="4" fontId="19" fillId="0" borderId="49" xfId="6" applyNumberFormat="1" applyFont="1" applyFill="1" applyBorder="1" applyAlignment="1">
      <alignment vertical="center" wrapText="1"/>
    </xf>
    <xf numFmtId="0" fontId="19" fillId="0" borderId="16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4" fontId="19" fillId="0" borderId="3" xfId="6" applyNumberFormat="1" applyFont="1" applyFill="1" applyBorder="1" applyAlignment="1">
      <alignment vertical="center" wrapText="1"/>
    </xf>
    <xf numFmtId="4" fontId="10" fillId="0" borderId="0" xfId="6" applyNumberFormat="1" applyFont="1" applyBorder="1"/>
    <xf numFmtId="4" fontId="4" fillId="5" borderId="9" xfId="6" applyNumberFormat="1" applyFont="1" applyFill="1" applyBorder="1" applyAlignment="1">
      <alignment vertical="center" wrapText="1"/>
    </xf>
    <xf numFmtId="0" fontId="4" fillId="0" borderId="85" xfId="6" applyFont="1" applyBorder="1" applyAlignment="1">
      <alignment horizontal="center" vertical="center" wrapText="1"/>
    </xf>
    <xf numFmtId="0" fontId="4" fillId="0" borderId="29" xfId="6" applyFont="1" applyFill="1" applyBorder="1" applyAlignment="1">
      <alignment horizontal="center" vertical="center" wrapText="1"/>
    </xf>
    <xf numFmtId="4" fontId="4" fillId="0" borderId="30" xfId="6" applyNumberFormat="1" applyFont="1" applyFill="1" applyBorder="1" applyAlignment="1">
      <alignment vertical="center" wrapText="1"/>
    </xf>
    <xf numFmtId="4" fontId="4" fillId="0" borderId="8" xfId="6" applyNumberFormat="1" applyFont="1" applyFill="1" applyBorder="1" applyAlignment="1">
      <alignment vertical="center" wrapText="1"/>
    </xf>
    <xf numFmtId="4" fontId="4" fillId="0" borderId="7" xfId="6" applyNumberFormat="1" applyFont="1" applyBorder="1" applyAlignment="1">
      <alignment vertical="center"/>
    </xf>
    <xf numFmtId="0" fontId="4" fillId="0" borderId="86" xfId="6" applyFont="1" applyBorder="1" applyAlignment="1">
      <alignment horizontal="center" vertical="center" wrapText="1"/>
    </xf>
    <xf numFmtId="0" fontId="4" fillId="0" borderId="19" xfId="6" applyFont="1" applyFill="1" applyBorder="1" applyAlignment="1">
      <alignment horizontal="center" vertical="center" wrapText="1"/>
    </xf>
    <xf numFmtId="4" fontId="4" fillId="0" borderId="20" xfId="6" applyNumberFormat="1" applyFont="1" applyFill="1" applyBorder="1" applyAlignment="1">
      <alignment vertical="center" wrapText="1"/>
    </xf>
    <xf numFmtId="4" fontId="4" fillId="0" borderId="19" xfId="6" applyNumberFormat="1" applyFont="1" applyFill="1" applyBorder="1" applyAlignment="1">
      <alignment vertical="center" wrapText="1"/>
    </xf>
    <xf numFmtId="4" fontId="4" fillId="0" borderId="20" xfId="6" applyNumberFormat="1" applyFont="1" applyBorder="1" applyAlignment="1">
      <alignment vertical="center"/>
    </xf>
    <xf numFmtId="4" fontId="4" fillId="8" borderId="21" xfId="6" applyNumberFormat="1" applyFont="1" applyFill="1" applyBorder="1" applyAlignment="1">
      <alignment horizontal="right" vertical="center" wrapText="1"/>
    </xf>
    <xf numFmtId="0" fontId="4" fillId="0" borderId="86" xfId="6" applyFont="1" applyFill="1" applyBorder="1" applyAlignment="1">
      <alignment horizontal="center" vertical="center" wrapText="1"/>
    </xf>
    <xf numFmtId="0" fontId="4" fillId="0" borderId="20" xfId="6" applyFont="1" applyFill="1" applyBorder="1" applyAlignment="1">
      <alignment vertical="center" wrapText="1"/>
    </xf>
    <xf numFmtId="0" fontId="4" fillId="0" borderId="28" xfId="6" applyFont="1" applyFill="1" applyBorder="1" applyAlignment="1">
      <alignment horizontal="center" vertical="center" wrapText="1"/>
    </xf>
    <xf numFmtId="0" fontId="4" fillId="0" borderId="30" xfId="6" applyFont="1" applyFill="1" applyBorder="1" applyAlignment="1">
      <alignment vertical="center" wrapText="1"/>
    </xf>
    <xf numFmtId="4" fontId="4" fillId="0" borderId="29" xfId="6" applyNumberFormat="1" applyFont="1" applyFill="1" applyBorder="1" applyAlignment="1">
      <alignment vertical="center" wrapText="1"/>
    </xf>
    <xf numFmtId="4" fontId="4" fillId="0" borderId="30" xfId="6" applyNumberFormat="1" applyFont="1" applyBorder="1" applyAlignment="1">
      <alignment vertical="center"/>
    </xf>
    <xf numFmtId="0" fontId="4" fillId="0" borderId="18" xfId="6" applyFont="1" applyFill="1" applyBorder="1" applyAlignment="1">
      <alignment horizontal="center" vertical="center" wrapText="1"/>
    </xf>
    <xf numFmtId="4" fontId="19" fillId="0" borderId="4" xfId="6" applyNumberFormat="1" applyFont="1" applyFill="1" applyBorder="1" applyAlignment="1">
      <alignment horizontal="center" vertical="center" wrapText="1"/>
    </xf>
    <xf numFmtId="4" fontId="19" fillId="0" borderId="3" xfId="6" applyNumberFormat="1" applyFont="1" applyFill="1" applyBorder="1" applyAlignment="1">
      <alignment horizontal="center" vertical="center" wrapText="1"/>
    </xf>
    <xf numFmtId="4" fontId="19" fillId="0" borderId="40" xfId="6" applyNumberFormat="1" applyFont="1" applyFill="1" applyBorder="1" applyAlignment="1">
      <alignment horizontal="center" vertical="center" wrapText="1"/>
    </xf>
    <xf numFmtId="4" fontId="19" fillId="0" borderId="80" xfId="6" applyNumberFormat="1" applyFont="1" applyFill="1" applyBorder="1" applyAlignment="1">
      <alignment horizontal="center" vertical="center" wrapText="1"/>
    </xf>
    <xf numFmtId="4" fontId="34" fillId="5" borderId="21" xfId="6" applyNumberFormat="1" applyFont="1" applyFill="1" applyBorder="1" applyAlignment="1">
      <alignment vertical="center" wrapText="1"/>
    </xf>
    <xf numFmtId="0" fontId="4" fillId="0" borderId="22" xfId="6" applyFont="1" applyFill="1" applyBorder="1" applyAlignment="1">
      <alignment vertical="center" wrapText="1"/>
    </xf>
    <xf numFmtId="0" fontId="4" fillId="0" borderId="23" xfId="6" applyFont="1" applyFill="1" applyBorder="1" applyAlignment="1">
      <alignment horizontal="center" vertical="center" wrapText="1"/>
    </xf>
    <xf numFmtId="0" fontId="4" fillId="0" borderId="24" xfId="6" applyFont="1" applyFill="1" applyBorder="1" applyAlignment="1">
      <alignment horizontal="center" vertical="center" wrapText="1"/>
    </xf>
    <xf numFmtId="0" fontId="50" fillId="0" borderId="29" xfId="21" applyFont="1" applyFill="1" applyBorder="1" applyAlignment="1">
      <alignment horizontal="left" vertical="center" wrapText="1"/>
    </xf>
    <xf numFmtId="4" fontId="4" fillId="0" borderId="24" xfId="6" applyNumberFormat="1" applyFont="1" applyFill="1" applyBorder="1" applyAlignment="1">
      <alignment vertical="center" wrapText="1"/>
    </xf>
    <xf numFmtId="4" fontId="4" fillId="5" borderId="64" xfId="6" applyNumberFormat="1" applyFont="1" applyFill="1" applyBorder="1" applyAlignment="1">
      <alignment vertical="center" wrapText="1"/>
    </xf>
    <xf numFmtId="0" fontId="4" fillId="0" borderId="89" xfId="6" applyFont="1" applyFill="1" applyBorder="1" applyAlignment="1">
      <alignment horizontal="center" vertical="center" wrapText="1"/>
    </xf>
    <xf numFmtId="49" fontId="18" fillId="0" borderId="0" xfId="3" applyNumberFormat="1" applyFont="1" applyFill="1" applyAlignment="1">
      <alignment horizontal="right" vertical="center"/>
    </xf>
    <xf numFmtId="0" fontId="23" fillId="0" borderId="17" xfId="3" applyFont="1" applyFill="1" applyBorder="1" applyAlignment="1">
      <alignment horizontal="center" vertical="center" wrapText="1"/>
    </xf>
    <xf numFmtId="0" fontId="23" fillId="0" borderId="8" xfId="3" applyFont="1" applyFill="1" applyBorder="1" applyAlignment="1">
      <alignment horizontal="center" vertical="center" wrapText="1"/>
    </xf>
    <xf numFmtId="0" fontId="23" fillId="0" borderId="73" xfId="3" applyFont="1" applyFill="1" applyBorder="1" applyAlignment="1">
      <alignment vertical="center" wrapText="1"/>
    </xf>
    <xf numFmtId="4" fontId="23" fillId="8" borderId="6" xfId="3" applyNumberFormat="1" applyFont="1" applyFill="1" applyBorder="1" applyAlignment="1">
      <alignment vertical="center" wrapText="1"/>
    </xf>
    <xf numFmtId="0" fontId="4" fillId="0" borderId="18" xfId="3" applyFont="1" applyFill="1" applyBorder="1" applyAlignment="1">
      <alignment horizontal="center" vertical="center" wrapText="1"/>
    </xf>
    <xf numFmtId="4" fontId="4" fillId="8" borderId="75" xfId="6" applyNumberFormat="1" applyFont="1" applyFill="1" applyBorder="1" applyAlignment="1">
      <alignment vertical="center" wrapText="1"/>
    </xf>
    <xf numFmtId="4" fontId="23" fillId="5" borderId="35" xfId="6" applyNumberFormat="1" applyFont="1" applyFill="1" applyBorder="1" applyAlignment="1">
      <alignment vertical="center" wrapText="1"/>
    </xf>
    <xf numFmtId="0" fontId="23" fillId="0" borderId="36" xfId="3" applyFont="1" applyFill="1" applyBorder="1" applyAlignment="1">
      <alignment horizontal="center" vertical="center" wrapText="1"/>
    </xf>
    <xf numFmtId="49" fontId="23" fillId="0" borderId="34" xfId="3" applyNumberFormat="1" applyFont="1" applyFill="1" applyBorder="1" applyAlignment="1">
      <alignment horizontal="center" vertical="center" wrapText="1"/>
    </xf>
    <xf numFmtId="0" fontId="23" fillId="0" borderId="134" xfId="3" applyFont="1" applyFill="1" applyBorder="1" applyAlignment="1">
      <alignment vertical="center" wrapText="1"/>
    </xf>
    <xf numFmtId="4" fontId="23" fillId="8" borderId="114" xfId="6" applyNumberFormat="1" applyFont="1" applyFill="1" applyBorder="1" applyAlignment="1">
      <alignment vertical="center" wrapText="1"/>
    </xf>
    <xf numFmtId="0" fontId="4" fillId="0" borderId="74" xfId="3" applyFont="1" applyFill="1" applyBorder="1" applyAlignment="1">
      <alignment horizontal="left" vertical="center" wrapText="1"/>
    </xf>
    <xf numFmtId="4" fontId="4" fillId="0" borderId="91" xfId="3" applyNumberFormat="1" applyFont="1" applyFill="1" applyBorder="1" applyAlignment="1">
      <alignment horizontal="center" vertical="center" wrapText="1"/>
    </xf>
    <xf numFmtId="4" fontId="4" fillId="5" borderId="75" xfId="22" applyNumberFormat="1" applyFont="1" applyFill="1" applyBorder="1" applyAlignment="1">
      <alignment vertical="center"/>
    </xf>
    <xf numFmtId="49" fontId="4" fillId="0" borderId="20" xfId="22" applyNumberFormat="1" applyFont="1" applyFill="1" applyBorder="1" applyAlignment="1">
      <alignment horizontal="center" vertical="center"/>
    </xf>
    <xf numFmtId="0" fontId="4" fillId="9" borderId="74" xfId="3" applyFont="1" applyFill="1" applyBorder="1" applyAlignment="1">
      <alignment horizontal="left" vertical="center" wrapText="1"/>
    </xf>
    <xf numFmtId="4" fontId="4" fillId="5" borderId="95" xfId="22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 wrapText="1"/>
    </xf>
    <xf numFmtId="49" fontId="4" fillId="0" borderId="30" xfId="22" applyNumberFormat="1" applyFont="1" applyFill="1" applyBorder="1" applyAlignment="1">
      <alignment horizontal="center" vertical="center"/>
    </xf>
    <xf numFmtId="0" fontId="4" fillId="0" borderId="74" xfId="20" applyFont="1" applyFill="1" applyBorder="1" applyAlignment="1">
      <alignment horizontal="left" vertical="center" wrapText="1"/>
    </xf>
    <xf numFmtId="4" fontId="4" fillId="8" borderId="95" xfId="6" applyNumberFormat="1" applyFont="1" applyFill="1" applyBorder="1" applyAlignment="1">
      <alignment vertical="center" wrapText="1"/>
    </xf>
    <xf numFmtId="0" fontId="4" fillId="0" borderId="77" xfId="20" applyFont="1" applyFill="1" applyBorder="1" applyAlignment="1">
      <alignment horizontal="left" vertical="center" wrapText="1"/>
    </xf>
    <xf numFmtId="0" fontId="23" fillId="0" borderId="28" xfId="3" applyNumberFormat="1" applyFont="1" applyFill="1" applyBorder="1" applyAlignment="1">
      <alignment horizontal="center"/>
    </xf>
    <xf numFmtId="0" fontId="23" fillId="0" borderId="29" xfId="3" applyNumberFormat="1" applyFont="1" applyFill="1" applyBorder="1" applyAlignment="1">
      <alignment horizontal="center"/>
    </xf>
    <xf numFmtId="4" fontId="23" fillId="0" borderId="77" xfId="3" applyNumberFormat="1" applyFont="1" applyFill="1" applyBorder="1"/>
    <xf numFmtId="4" fontId="23" fillId="8" borderId="95" xfId="6" applyNumberFormat="1" applyFont="1" applyFill="1" applyBorder="1" applyAlignment="1">
      <alignment vertical="center" wrapText="1"/>
    </xf>
    <xf numFmtId="4" fontId="23" fillId="5" borderId="26" xfId="7" applyNumberFormat="1" applyFont="1" applyFill="1" applyBorder="1" applyAlignment="1">
      <alignment vertical="center"/>
    </xf>
    <xf numFmtId="0" fontId="23" fillId="0" borderId="23" xfId="8" applyFont="1" applyFill="1" applyBorder="1" applyAlignment="1">
      <alignment horizontal="center"/>
    </xf>
    <xf numFmtId="49" fontId="23" fillId="0" borderId="24" xfId="7" applyNumberFormat="1" applyFont="1" applyFill="1" applyBorder="1" applyAlignment="1">
      <alignment horizontal="center"/>
    </xf>
    <xf numFmtId="0" fontId="23" fillId="0" borderId="76" xfId="7" applyFont="1" applyFill="1" applyBorder="1" applyAlignment="1">
      <alignment wrapText="1"/>
    </xf>
    <xf numFmtId="4" fontId="23" fillId="8" borderId="94" xfId="7" applyNumberFormat="1" applyFont="1" applyFill="1" applyBorder="1" applyAlignment="1">
      <alignment vertical="center"/>
    </xf>
    <xf numFmtId="49" fontId="4" fillId="0" borderId="19" xfId="7" applyNumberFormat="1" applyFont="1" applyFill="1" applyBorder="1" applyAlignment="1">
      <alignment horizontal="center"/>
    </xf>
    <xf numFmtId="0" fontId="4" fillId="0" borderId="74" xfId="7" applyFont="1" applyFill="1" applyBorder="1" applyAlignment="1">
      <alignment wrapText="1"/>
    </xf>
    <xf numFmtId="4" fontId="4" fillId="8" borderId="75" xfId="7" applyNumberFormat="1" applyFont="1" applyFill="1" applyBorder="1" applyAlignment="1">
      <alignment vertical="center"/>
    </xf>
    <xf numFmtId="0" fontId="4" fillId="0" borderId="78" xfId="8" applyFont="1" applyFill="1" applyBorder="1" applyAlignment="1">
      <alignment horizontal="center" vertical="center"/>
    </xf>
    <xf numFmtId="49" fontId="4" fillId="0" borderId="89" xfId="7" applyNumberFormat="1" applyFont="1" applyFill="1" applyBorder="1" applyAlignment="1">
      <alignment horizontal="center" vertical="center"/>
    </xf>
    <xf numFmtId="0" fontId="4" fillId="0" borderId="79" xfId="7" applyFont="1" applyFill="1" applyBorder="1" applyAlignment="1">
      <alignment wrapText="1"/>
    </xf>
    <xf numFmtId="4" fontId="4" fillId="8" borderId="116" xfId="7" applyNumberFormat="1" applyFont="1" applyFill="1" applyBorder="1" applyAlignment="1">
      <alignment vertical="center"/>
    </xf>
    <xf numFmtId="49" fontId="23" fillId="0" borderId="7" xfId="3" applyNumberFormat="1" applyFont="1" applyFill="1" applyBorder="1" applyAlignment="1">
      <alignment horizontal="center" vertical="center" wrapText="1"/>
    </xf>
    <xf numFmtId="0" fontId="23" fillId="0" borderId="7" xfId="3" applyFont="1" applyFill="1" applyBorder="1" applyAlignment="1">
      <alignment vertical="center" wrapText="1"/>
    </xf>
    <xf numFmtId="0" fontId="4" fillId="9" borderId="20" xfId="3" applyFont="1" applyFill="1" applyBorder="1" applyAlignment="1">
      <alignment vertical="center" wrapText="1"/>
    </xf>
    <xf numFmtId="0" fontId="4" fillId="0" borderId="20" xfId="22" applyFont="1" applyFill="1" applyBorder="1" applyAlignment="1">
      <alignment vertical="center" wrapText="1"/>
    </xf>
    <xf numFmtId="49" fontId="4" fillId="0" borderId="19" xfId="7" applyNumberFormat="1" applyFont="1" applyFill="1" applyBorder="1" applyAlignment="1">
      <alignment horizontal="center" vertical="center"/>
    </xf>
    <xf numFmtId="4" fontId="4" fillId="5" borderId="21" xfId="3" applyNumberFormat="1" applyFont="1" applyFill="1" applyBorder="1" applyAlignment="1">
      <alignment horizontal="right" vertical="center" wrapText="1"/>
    </xf>
    <xf numFmtId="49" fontId="4" fillId="0" borderId="19" xfId="6" applyNumberFormat="1" applyFont="1" applyFill="1" applyBorder="1" applyAlignment="1">
      <alignment horizontal="center" vertical="center"/>
    </xf>
    <xf numFmtId="4" fontId="4" fillId="8" borderId="21" xfId="3" applyNumberFormat="1" applyFont="1" applyFill="1" applyBorder="1" applyAlignment="1">
      <alignment horizontal="right" vertical="center" wrapText="1"/>
    </xf>
    <xf numFmtId="0" fontId="4" fillId="0" borderId="18" xfId="6" applyFont="1" applyFill="1" applyBorder="1" applyAlignment="1">
      <alignment horizontal="center" vertical="center"/>
    </xf>
    <xf numFmtId="49" fontId="4" fillId="0" borderId="22" xfId="22" applyNumberFormat="1" applyFont="1" applyFill="1" applyBorder="1" applyAlignment="1">
      <alignment horizontal="center" vertical="center"/>
    </xf>
    <xf numFmtId="0" fontId="4" fillId="0" borderId="20" xfId="20" applyFont="1" applyFill="1" applyBorder="1" applyAlignment="1">
      <alignment horizontal="left" vertical="center" wrapText="1"/>
    </xf>
    <xf numFmtId="4" fontId="4" fillId="5" borderId="18" xfId="3" applyNumberFormat="1" applyFont="1" applyFill="1" applyBorder="1" applyAlignment="1">
      <alignment vertical="center" wrapText="1"/>
    </xf>
    <xf numFmtId="49" fontId="4" fillId="0" borderId="19" xfId="22" applyNumberFormat="1" applyFont="1" applyFill="1" applyBorder="1" applyAlignment="1">
      <alignment horizontal="center" vertical="center"/>
    </xf>
    <xf numFmtId="4" fontId="4" fillId="5" borderId="75" xfId="3" applyNumberFormat="1" applyFont="1" applyFill="1" applyBorder="1" applyAlignment="1">
      <alignment vertical="center" wrapText="1"/>
    </xf>
    <xf numFmtId="0" fontId="4" fillId="9" borderId="18" xfId="6" applyFont="1" applyFill="1" applyBorder="1" applyAlignment="1">
      <alignment horizontal="center" vertical="center"/>
    </xf>
    <xf numFmtId="49" fontId="4" fillId="0" borderId="89" xfId="22" applyNumberFormat="1" applyFont="1" applyFill="1" applyBorder="1" applyAlignment="1">
      <alignment horizontal="center" vertical="center"/>
    </xf>
    <xf numFmtId="0" fontId="4" fillId="0" borderId="117" xfId="20" applyFont="1" applyFill="1" applyBorder="1" applyAlignment="1">
      <alignment horizontal="left" vertical="center" wrapText="1"/>
    </xf>
    <xf numFmtId="4" fontId="33" fillId="5" borderId="35" xfId="7" applyNumberFormat="1" applyFont="1" applyFill="1" applyBorder="1" applyAlignment="1">
      <alignment vertical="center"/>
    </xf>
    <xf numFmtId="0" fontId="33" fillId="0" borderId="28" xfId="8" applyFont="1" applyFill="1" applyBorder="1" applyAlignment="1">
      <alignment horizontal="center"/>
    </xf>
    <xf numFmtId="49" fontId="33" fillId="0" borderId="0" xfId="7" applyNumberFormat="1" applyFont="1" applyFill="1" applyBorder="1" applyAlignment="1">
      <alignment horizontal="center"/>
    </xf>
    <xf numFmtId="0" fontId="33" fillId="0" borderId="33" xfId="7" applyFont="1" applyFill="1" applyBorder="1" applyAlignment="1">
      <alignment wrapText="1"/>
    </xf>
    <xf numFmtId="4" fontId="33" fillId="8" borderId="35" xfId="7" applyNumberFormat="1" applyFont="1" applyFill="1" applyBorder="1" applyAlignment="1">
      <alignment vertical="center"/>
    </xf>
    <xf numFmtId="0" fontId="23" fillId="0" borderId="23" xfId="8" applyFont="1" applyFill="1" applyBorder="1" applyAlignment="1">
      <alignment horizontal="center" vertical="center"/>
    </xf>
    <xf numFmtId="49" fontId="23" fillId="0" borderId="24" xfId="7" applyNumberFormat="1" applyFont="1" applyFill="1" applyBorder="1" applyAlignment="1">
      <alignment horizontal="center" vertical="center"/>
    </xf>
    <xf numFmtId="0" fontId="23" fillId="0" borderId="25" xfId="7" applyFont="1" applyFill="1" applyBorder="1" applyAlignment="1">
      <alignment wrapText="1"/>
    </xf>
    <xf numFmtId="4" fontId="23" fillId="8" borderId="26" xfId="7" applyNumberFormat="1" applyFont="1" applyFill="1" applyBorder="1" applyAlignment="1">
      <alignment vertical="center"/>
    </xf>
    <xf numFmtId="4" fontId="4" fillId="5" borderId="26" xfId="7" applyNumberFormat="1" applyFont="1" applyFill="1" applyBorder="1" applyAlignment="1">
      <alignment vertical="center"/>
    </xf>
    <xf numFmtId="0" fontId="4" fillId="0" borderId="94" xfId="8" applyFont="1" applyFill="1" applyBorder="1" applyAlignment="1">
      <alignment horizontal="center" vertical="center"/>
    </xf>
    <xf numFmtId="49" fontId="4" fillId="9" borderId="19" xfId="7" applyNumberFormat="1" applyFont="1" applyFill="1" applyBorder="1" applyAlignment="1">
      <alignment horizontal="center" vertical="center"/>
    </xf>
    <xf numFmtId="0" fontId="4" fillId="9" borderId="27" xfId="7" applyFont="1" applyFill="1" applyBorder="1" applyAlignment="1">
      <alignment vertical="center" wrapText="1"/>
    </xf>
    <xf numFmtId="4" fontId="4" fillId="8" borderId="26" xfId="7" applyNumberFormat="1" applyFont="1" applyFill="1" applyBorder="1" applyAlignment="1">
      <alignment vertical="center"/>
    </xf>
    <xf numFmtId="0" fontId="4" fillId="9" borderId="20" xfId="7" applyFont="1" applyFill="1" applyBorder="1" applyAlignment="1">
      <alignment vertical="center" wrapText="1"/>
    </xf>
    <xf numFmtId="4" fontId="23" fillId="5" borderId="21" xfId="7" applyNumberFormat="1" applyFont="1" applyFill="1" applyBorder="1" applyAlignment="1">
      <alignment vertical="center"/>
    </xf>
    <xf numFmtId="0" fontId="23" fillId="0" borderId="75" xfId="8" applyFont="1" applyFill="1" applyBorder="1" applyAlignment="1">
      <alignment horizontal="center" vertical="center"/>
    </xf>
    <xf numFmtId="49" fontId="23" fillId="0" borderId="19" xfId="7" applyNumberFormat="1" applyFont="1" applyFill="1" applyBorder="1" applyAlignment="1">
      <alignment horizontal="center" vertical="center"/>
    </xf>
    <xf numFmtId="0" fontId="23" fillId="0" borderId="22" xfId="7" applyFont="1" applyFill="1" applyBorder="1" applyAlignment="1">
      <alignment vertical="center" wrapText="1"/>
    </xf>
    <xf numFmtId="0" fontId="4" fillId="0" borderId="18" xfId="8" applyFont="1" applyFill="1" applyBorder="1" applyAlignment="1">
      <alignment horizontal="center" vertical="center"/>
    </xf>
    <xf numFmtId="49" fontId="34" fillId="9" borderId="34" xfId="7" applyNumberFormat="1" applyFont="1" applyFill="1" applyBorder="1" applyAlignment="1">
      <alignment horizontal="center" vertical="center"/>
    </xf>
    <xf numFmtId="0" fontId="34" fillId="0" borderId="0" xfId="7" applyFont="1" applyFill="1" applyBorder="1" applyAlignment="1">
      <alignment vertical="center" wrapText="1"/>
    </xf>
    <xf numFmtId="4" fontId="4" fillId="5" borderId="18" xfId="7" applyNumberFormat="1" applyFont="1" applyFill="1" applyBorder="1" applyAlignment="1">
      <alignment vertical="center"/>
    </xf>
    <xf numFmtId="49" fontId="34" fillId="9" borderId="19" xfId="7" applyNumberFormat="1" applyFont="1" applyFill="1" applyBorder="1" applyAlignment="1">
      <alignment horizontal="center" vertical="center"/>
    </xf>
    <xf numFmtId="0" fontId="4" fillId="0" borderId="20" xfId="7" applyFont="1" applyFill="1" applyBorder="1" applyAlignment="1">
      <alignment vertical="center" wrapText="1"/>
    </xf>
    <xf numFmtId="4" fontId="4" fillId="5" borderId="31" xfId="3" applyNumberFormat="1" applyFont="1" applyFill="1" applyBorder="1" applyAlignment="1">
      <alignment horizontal="right" vertical="center" wrapText="1"/>
    </xf>
    <xf numFmtId="0" fontId="4" fillId="0" borderId="28" xfId="8" applyFont="1" applyFill="1" applyBorder="1" applyAlignment="1">
      <alignment horizontal="center" vertical="center"/>
    </xf>
    <xf numFmtId="49" fontId="4" fillId="9" borderId="29" xfId="7" applyNumberFormat="1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vertical="center" wrapText="1"/>
    </xf>
    <xf numFmtId="4" fontId="4" fillId="8" borderId="31" xfId="3" applyNumberFormat="1" applyFont="1" applyFill="1" applyBorder="1" applyAlignment="1">
      <alignment horizontal="right" vertical="center" wrapText="1"/>
    </xf>
    <xf numFmtId="49" fontId="4" fillId="0" borderId="24" xfId="6" applyNumberFormat="1" applyFont="1" applyBorder="1" applyAlignment="1">
      <alignment horizontal="center" vertical="center"/>
    </xf>
    <xf numFmtId="4" fontId="4" fillId="5" borderId="26" xfId="3" applyNumberFormat="1" applyFont="1" applyFill="1" applyBorder="1" applyAlignment="1">
      <alignment horizontal="right" vertical="center" wrapText="1"/>
    </xf>
    <xf numFmtId="0" fontId="4" fillId="0" borderId="23" xfId="6" applyFont="1" applyBorder="1" applyAlignment="1">
      <alignment horizontal="center"/>
    </xf>
    <xf numFmtId="0" fontId="4" fillId="0" borderId="25" xfId="3" applyFont="1" applyFill="1" applyBorder="1" applyAlignment="1">
      <alignment horizontal="left" vertical="center" wrapText="1"/>
    </xf>
    <xf numFmtId="4" fontId="4" fillId="8" borderId="26" xfId="3" applyNumberFormat="1" applyFont="1" applyFill="1" applyBorder="1" applyAlignment="1">
      <alignment horizontal="right" vertical="center" wrapText="1"/>
    </xf>
    <xf numFmtId="49" fontId="4" fillId="0" borderId="25" xfId="22" applyNumberFormat="1" applyFont="1" applyFill="1" applyBorder="1" applyAlignment="1">
      <alignment horizontal="center" vertical="center"/>
    </xf>
    <xf numFmtId="0" fontId="4" fillId="0" borderId="20" xfId="20" applyFont="1" applyFill="1" applyBorder="1" applyAlignment="1">
      <alignment vertical="center" wrapText="1"/>
    </xf>
    <xf numFmtId="4" fontId="4" fillId="5" borderId="26" xfId="3" applyNumberFormat="1" applyFont="1" applyFill="1" applyBorder="1" applyAlignment="1">
      <alignment vertical="center" wrapText="1"/>
    </xf>
    <xf numFmtId="0" fontId="4" fillId="0" borderId="23" xfId="6" applyFont="1" applyFill="1" applyBorder="1" applyAlignment="1">
      <alignment horizontal="center" vertical="center"/>
    </xf>
    <xf numFmtId="49" fontId="4" fillId="0" borderId="24" xfId="7" applyNumberFormat="1" applyFont="1" applyFill="1" applyBorder="1" applyAlignment="1">
      <alignment horizontal="center" vertical="center"/>
    </xf>
    <xf numFmtId="0" fontId="4" fillId="0" borderId="25" xfId="20" applyFont="1" applyFill="1" applyBorder="1" applyAlignment="1">
      <alignment vertical="center" wrapText="1"/>
    </xf>
    <xf numFmtId="4" fontId="4" fillId="8" borderId="26" xfId="3" applyNumberFormat="1" applyFont="1" applyFill="1" applyBorder="1" applyAlignment="1">
      <alignment vertical="center" wrapText="1"/>
    </xf>
    <xf numFmtId="0" fontId="4" fillId="0" borderId="36" xfId="6" applyFont="1" applyBorder="1" applyAlignment="1">
      <alignment horizontal="center" vertical="center"/>
    </xf>
    <xf numFmtId="49" fontId="4" fillId="0" borderId="29" xfId="22" applyNumberFormat="1" applyFont="1" applyFill="1" applyBorder="1" applyAlignment="1">
      <alignment horizontal="center" vertical="center"/>
    </xf>
    <xf numFmtId="49" fontId="4" fillId="0" borderId="19" xfId="6" applyNumberFormat="1" applyFont="1" applyFill="1" applyBorder="1" applyAlignment="1">
      <alignment horizontal="center"/>
    </xf>
    <xf numFmtId="0" fontId="4" fillId="0" borderId="20" xfId="17" applyFont="1" applyFill="1" applyBorder="1" applyAlignment="1">
      <alignment horizontal="left" vertical="center" wrapText="1"/>
    </xf>
    <xf numFmtId="0" fontId="4" fillId="0" borderId="94" xfId="6" applyFont="1" applyFill="1" applyBorder="1" applyAlignment="1">
      <alignment horizontal="center" vertical="center"/>
    </xf>
    <xf numFmtId="0" fontId="4" fillId="0" borderId="22" xfId="17" applyFont="1" applyFill="1" applyBorder="1" applyAlignment="1">
      <alignment horizontal="left" vertical="center" wrapText="1"/>
    </xf>
    <xf numFmtId="4" fontId="23" fillId="8" borderId="21" xfId="7" applyNumberFormat="1" applyFont="1" applyFill="1" applyBorder="1" applyAlignment="1">
      <alignment vertical="center"/>
    </xf>
    <xf numFmtId="49" fontId="4" fillId="0" borderId="117" xfId="22" applyNumberFormat="1" applyFont="1" applyFill="1" applyBorder="1" applyAlignment="1">
      <alignment horizontal="center" vertical="center"/>
    </xf>
    <xf numFmtId="0" fontId="4" fillId="0" borderId="117" xfId="3" applyFont="1" applyFill="1" applyBorder="1" applyAlignment="1">
      <alignment horizontal="left" vertical="center" wrapText="1"/>
    </xf>
    <xf numFmtId="0" fontId="19" fillId="0" borderId="48" xfId="3" applyFont="1" applyFill="1" applyBorder="1" applyAlignment="1">
      <alignment horizontal="center" vertical="center" wrapText="1"/>
    </xf>
    <xf numFmtId="0" fontId="19" fillId="0" borderId="69" xfId="3" applyFont="1" applyFill="1" applyBorder="1" applyAlignment="1">
      <alignment horizontal="center" vertical="center" wrapText="1"/>
    </xf>
    <xf numFmtId="4" fontId="19" fillId="0" borderId="135" xfId="3" applyNumberFormat="1" applyFont="1" applyFill="1" applyBorder="1" applyAlignment="1">
      <alignment vertical="center" wrapText="1"/>
    </xf>
    <xf numFmtId="4" fontId="23" fillId="5" borderId="9" xfId="6" applyNumberFormat="1" applyFont="1" applyFill="1" applyBorder="1" applyAlignment="1">
      <alignment vertical="center"/>
    </xf>
    <xf numFmtId="4" fontId="4" fillId="8" borderId="75" xfId="3" applyNumberFormat="1" applyFont="1" applyFill="1" applyBorder="1" applyAlignment="1">
      <alignment horizontal="right" vertical="center" wrapText="1"/>
    </xf>
    <xf numFmtId="49" fontId="10" fillId="0" borderId="0" xfId="22" applyNumberFormat="1" applyFont="1" applyFill="1" applyBorder="1" applyAlignment="1">
      <alignment horizontal="center" vertical="center"/>
    </xf>
    <xf numFmtId="0" fontId="4" fillId="0" borderId="20" xfId="19" applyFont="1" applyFill="1" applyBorder="1" applyAlignment="1">
      <alignment horizontal="justify" vertical="center" wrapText="1"/>
    </xf>
    <xf numFmtId="4" fontId="4" fillId="5" borderId="14" xfId="3" applyNumberFormat="1" applyFont="1" applyFill="1" applyBorder="1" applyAlignment="1">
      <alignment horizontal="right" vertical="center" wrapText="1"/>
    </xf>
    <xf numFmtId="0" fontId="4" fillId="0" borderId="37" xfId="8" applyFont="1" applyFill="1" applyBorder="1" applyAlignment="1">
      <alignment horizontal="center" vertical="center"/>
    </xf>
    <xf numFmtId="49" fontId="4" fillId="0" borderId="13" xfId="7" applyNumberFormat="1" applyFont="1" applyFill="1" applyBorder="1" applyAlignment="1">
      <alignment horizontal="center" vertical="center"/>
    </xf>
    <xf numFmtId="4" fontId="4" fillId="0" borderId="13" xfId="6" applyNumberFormat="1" applyFont="1" applyFill="1" applyBorder="1" applyAlignment="1">
      <alignment vertical="center" wrapText="1"/>
    </xf>
    <xf numFmtId="4" fontId="4" fillId="8" borderId="11" xfId="3" applyNumberFormat="1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center" vertical="center"/>
    </xf>
    <xf numFmtId="49" fontId="4" fillId="0" borderId="0" xfId="7" applyNumberFormat="1" applyFont="1" applyFill="1" applyBorder="1" applyAlignment="1">
      <alignment horizontal="center" vertical="center"/>
    </xf>
    <xf numFmtId="4" fontId="4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0" fontId="19" fillId="0" borderId="47" xfId="3" applyFont="1" applyFill="1" applyBorder="1" applyAlignment="1">
      <alignment horizontal="center" vertical="center" wrapText="1"/>
    </xf>
    <xf numFmtId="4" fontId="35" fillId="5" borderId="9" xfId="6" applyNumberFormat="1" applyFont="1" applyFill="1" applyBorder="1" applyAlignment="1">
      <alignment vertical="center" wrapText="1"/>
    </xf>
    <xf numFmtId="49" fontId="4" fillId="0" borderId="17" xfId="3" applyNumberFormat="1" applyFont="1" applyFill="1" applyBorder="1" applyAlignment="1">
      <alignment horizontal="center" vertical="center" wrapText="1"/>
    </xf>
    <xf numFmtId="49" fontId="4" fillId="9" borderId="8" xfId="6" applyNumberFormat="1" applyFont="1" applyFill="1" applyBorder="1" applyAlignment="1">
      <alignment horizontal="center" vertical="center" wrapText="1"/>
    </xf>
    <xf numFmtId="0" fontId="4" fillId="9" borderId="73" xfId="3" applyFont="1" applyFill="1" applyBorder="1" applyAlignment="1">
      <alignment vertical="center" wrapText="1"/>
    </xf>
    <xf numFmtId="4" fontId="35" fillId="8" borderId="9" xfId="6" applyNumberFormat="1" applyFont="1" applyFill="1" applyBorder="1" applyAlignment="1">
      <alignment vertical="center" wrapText="1"/>
    </xf>
    <xf numFmtId="4" fontId="29" fillId="5" borderId="31" xfId="6" applyNumberFormat="1" applyFont="1" applyFill="1" applyBorder="1" applyAlignment="1">
      <alignment vertical="center" wrapText="1"/>
    </xf>
    <xf numFmtId="49" fontId="4" fillId="0" borderId="18" xfId="3" applyNumberFormat="1" applyFont="1" applyFill="1" applyBorder="1" applyAlignment="1">
      <alignment horizontal="center" vertical="center" wrapText="1"/>
    </xf>
    <xf numFmtId="49" fontId="4" fillId="9" borderId="29" xfId="6" applyNumberFormat="1" applyFont="1" applyFill="1" applyBorder="1" applyAlignment="1">
      <alignment horizontal="center" vertical="center" wrapText="1"/>
    </xf>
    <xf numFmtId="0" fontId="4" fillId="9" borderId="77" xfId="3" applyFont="1" applyFill="1" applyBorder="1" applyAlignment="1">
      <alignment vertical="center" wrapText="1"/>
    </xf>
    <xf numFmtId="4" fontId="35" fillId="8" borderId="31" xfId="6" applyNumberFormat="1" applyFont="1" applyFill="1" applyBorder="1" applyAlignment="1">
      <alignment vertical="center" wrapText="1"/>
    </xf>
    <xf numFmtId="4" fontId="35" fillId="5" borderId="21" xfId="6" applyNumberFormat="1" applyFont="1" applyFill="1" applyBorder="1" applyAlignment="1">
      <alignment vertical="center" wrapText="1"/>
    </xf>
    <xf numFmtId="49" fontId="4" fillId="9" borderId="19" xfId="6" applyNumberFormat="1" applyFont="1" applyFill="1" applyBorder="1" applyAlignment="1">
      <alignment horizontal="center" vertical="center" wrapText="1"/>
    </xf>
    <xf numFmtId="0" fontId="4" fillId="9" borderId="74" xfId="3" applyFont="1" applyFill="1" applyBorder="1" applyAlignment="1">
      <alignment wrapText="1"/>
    </xf>
    <xf numFmtId="4" fontId="35" fillId="8" borderId="21" xfId="6" applyNumberFormat="1" applyFont="1" applyFill="1" applyBorder="1" applyAlignment="1">
      <alignment vertical="center" wrapText="1"/>
    </xf>
    <xf numFmtId="4" fontId="35" fillId="5" borderId="31" xfId="6" applyNumberFormat="1" applyFont="1" applyFill="1" applyBorder="1" applyAlignment="1">
      <alignment vertical="center" wrapText="1"/>
    </xf>
    <xf numFmtId="49" fontId="4" fillId="0" borderId="28" xfId="3" applyNumberFormat="1" applyFont="1" applyFill="1" applyBorder="1" applyAlignment="1">
      <alignment horizontal="center" vertical="center" wrapText="1"/>
    </xf>
    <xf numFmtId="0" fontId="4" fillId="9" borderId="77" xfId="3" applyFont="1" applyFill="1" applyBorder="1" applyAlignment="1">
      <alignment wrapText="1"/>
    </xf>
    <xf numFmtId="0" fontId="4" fillId="9" borderId="74" xfId="3" applyFont="1" applyFill="1" applyBorder="1" applyAlignment="1">
      <alignment vertical="center" wrapText="1"/>
    </xf>
    <xf numFmtId="4" fontId="22" fillId="5" borderId="64" xfId="6" applyNumberFormat="1" applyFont="1" applyFill="1" applyBorder="1" applyAlignment="1">
      <alignment vertical="center" wrapText="1"/>
    </xf>
    <xf numFmtId="49" fontId="4" fillId="0" borderId="78" xfId="3" applyNumberFormat="1" applyFont="1" applyFill="1" applyBorder="1" applyAlignment="1">
      <alignment horizontal="center" vertical="center" wrapText="1"/>
    </xf>
    <xf numFmtId="49" fontId="4" fillId="9" borderId="89" xfId="6" applyNumberFormat="1" applyFont="1" applyFill="1" applyBorder="1" applyAlignment="1">
      <alignment horizontal="center" vertical="center" wrapText="1"/>
    </xf>
    <xf numFmtId="0" fontId="4" fillId="9" borderId="79" xfId="3" applyFont="1" applyFill="1" applyBorder="1" applyAlignment="1">
      <alignment vertical="center" wrapText="1"/>
    </xf>
    <xf numFmtId="4" fontId="22" fillId="8" borderId="64" xfId="6" applyNumberFormat="1" applyFont="1" applyFill="1" applyBorder="1" applyAlignment="1">
      <alignment vertical="center" wrapText="1"/>
    </xf>
    <xf numFmtId="0" fontId="18" fillId="0" borderId="0" xfId="4" applyFont="1" applyFill="1" applyAlignment="1">
      <alignment vertical="center"/>
    </xf>
    <xf numFmtId="0" fontId="25" fillId="0" borderId="39" xfId="3" applyFont="1" applyFill="1" applyBorder="1" applyAlignment="1">
      <alignment horizontal="center" vertical="center" wrapText="1"/>
    </xf>
    <xf numFmtId="4" fontId="25" fillId="0" borderId="4" xfId="6" applyNumberFormat="1" applyFont="1" applyFill="1" applyBorder="1" applyAlignment="1">
      <alignment wrapText="1"/>
    </xf>
    <xf numFmtId="0" fontId="23" fillId="0" borderId="17" xfId="3" applyFont="1" applyBorder="1" applyAlignment="1">
      <alignment horizontal="center" vertical="center" wrapText="1"/>
    </xf>
    <xf numFmtId="0" fontId="23" fillId="0" borderId="85" xfId="3" applyFont="1" applyBorder="1" applyAlignment="1">
      <alignment horizontal="center" vertical="center" wrapText="1"/>
    </xf>
    <xf numFmtId="0" fontId="23" fillId="0" borderId="7" xfId="6" applyFont="1" applyFill="1" applyBorder="1" applyAlignment="1">
      <alignment vertical="center" wrapText="1"/>
    </xf>
    <xf numFmtId="0" fontId="4" fillId="0" borderId="20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 wrapText="1"/>
    </xf>
    <xf numFmtId="0" fontId="4" fillId="0" borderId="136" xfId="3" applyFont="1" applyBorder="1" applyAlignment="1">
      <alignment horizontal="left" vertical="center"/>
    </xf>
    <xf numFmtId="0" fontId="4" fillId="0" borderId="136" xfId="3" applyFont="1" applyBorder="1" applyAlignment="1">
      <alignment horizontal="left" vertical="center" wrapText="1"/>
    </xf>
    <xf numFmtId="0" fontId="4" fillId="0" borderId="23" xfId="3" applyFont="1" applyBorder="1" applyAlignment="1">
      <alignment horizontal="center" vertical="center" wrapText="1"/>
    </xf>
    <xf numFmtId="0" fontId="4" fillId="0" borderId="58" xfId="3" applyFont="1" applyBorder="1" applyAlignment="1">
      <alignment horizontal="left" vertical="center"/>
    </xf>
    <xf numFmtId="0" fontId="4" fillId="0" borderId="20" xfId="3" applyFont="1" applyBorder="1" applyAlignment="1">
      <alignment vertical="center"/>
    </xf>
    <xf numFmtId="0" fontId="4" fillId="0" borderId="78" xfId="3" applyFont="1" applyBorder="1" applyAlignment="1">
      <alignment horizontal="center" vertical="center" wrapText="1"/>
    </xf>
    <xf numFmtId="49" fontId="4" fillId="0" borderId="89" xfId="6" applyNumberFormat="1" applyFont="1" applyBorder="1" applyAlignment="1">
      <alignment horizontal="center" vertical="center"/>
    </xf>
    <xf numFmtId="0" fontId="4" fillId="0" borderId="117" xfId="3" applyFont="1" applyBorder="1" applyAlignment="1">
      <alignment vertical="center" wrapText="1"/>
    </xf>
    <xf numFmtId="4" fontId="4" fillId="8" borderId="64" xfId="6" applyNumberFormat="1" applyFont="1" applyFill="1" applyBorder="1" applyAlignment="1">
      <alignment vertical="center" wrapText="1"/>
    </xf>
    <xf numFmtId="0" fontId="4" fillId="0" borderId="0" xfId="6" applyFont="1" applyBorder="1" applyAlignment="1"/>
    <xf numFmtId="0" fontId="4" fillId="0" borderId="0" xfId="19" applyFont="1"/>
    <xf numFmtId="0" fontId="10" fillId="5" borderId="49" xfId="1" applyFont="1" applyFill="1" applyBorder="1" applyAlignment="1">
      <alignment horizontal="center" vertical="center"/>
    </xf>
    <xf numFmtId="0" fontId="2" fillId="0" borderId="0" xfId="1" applyAlignment="1">
      <alignment vertical="center"/>
    </xf>
    <xf numFmtId="0" fontId="53" fillId="0" borderId="38" xfId="1" applyFont="1" applyBorder="1" applyAlignment="1">
      <alignment horizontal="center" vertical="center"/>
    </xf>
    <xf numFmtId="0" fontId="53" fillId="0" borderId="47" xfId="1" applyFont="1" applyBorder="1" applyAlignment="1">
      <alignment horizontal="center" vertical="center"/>
    </xf>
    <xf numFmtId="0" fontId="54" fillId="0" borderId="47" xfId="1" applyFont="1" applyBorder="1" applyAlignment="1">
      <alignment horizontal="center" vertical="center"/>
    </xf>
    <xf numFmtId="0" fontId="53" fillId="0" borderId="69" xfId="1" applyFont="1" applyBorder="1" applyAlignment="1">
      <alignment horizontal="center" vertical="center"/>
    </xf>
    <xf numFmtId="4" fontId="54" fillId="0" borderId="4" xfId="1" applyNumberFormat="1" applyFont="1" applyFill="1" applyBorder="1" applyAlignment="1">
      <alignment vertical="center"/>
    </xf>
    <xf numFmtId="0" fontId="55" fillId="0" borderId="6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55" fillId="0" borderId="75" xfId="1" applyFont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5" xfId="1" applyFont="1" applyBorder="1" applyAlignment="1">
      <alignment horizontal="left" vertical="center" wrapText="1"/>
    </xf>
    <xf numFmtId="0" fontId="4" fillId="0" borderId="29" xfId="1" applyFont="1" applyFill="1" applyBorder="1" applyAlignment="1">
      <alignment horizontal="center" vertical="center"/>
    </xf>
    <xf numFmtId="0" fontId="55" fillId="0" borderId="95" xfId="1" applyFont="1" applyBorder="1" applyAlignment="1">
      <alignment horizontal="center" vertical="center"/>
    </xf>
    <xf numFmtId="0" fontId="4" fillId="0" borderId="77" xfId="1" applyFont="1" applyBorder="1" applyAlignment="1">
      <alignment horizontal="center" vertical="center"/>
    </xf>
    <xf numFmtId="0" fontId="4" fillId="0" borderId="95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/>
    </xf>
    <xf numFmtId="0" fontId="55" fillId="0" borderId="11" xfId="1" applyFont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0" xfId="19" applyFont="1" applyAlignment="1">
      <alignment horizontal="center"/>
    </xf>
    <xf numFmtId="0" fontId="4" fillId="0" borderId="0" xfId="19" applyFont="1" applyAlignment="1">
      <alignment vertical="center" wrapText="1"/>
    </xf>
    <xf numFmtId="0" fontId="10" fillId="0" borderId="0" xfId="19" applyFont="1" applyAlignment="1">
      <alignment horizontal="center" vertical="center" wrapText="1"/>
    </xf>
    <xf numFmtId="0" fontId="4" fillId="0" borderId="0" xfId="19" applyFont="1" applyAlignment="1">
      <alignment horizontal="center" vertical="center" wrapText="1"/>
    </xf>
    <xf numFmtId="0" fontId="2" fillId="0" borderId="0" xfId="19" applyAlignment="1">
      <alignment vertical="center" wrapText="1"/>
    </xf>
    <xf numFmtId="0" fontId="2" fillId="0" borderId="0" xfId="19" applyFill="1" applyAlignment="1">
      <alignment vertical="center" wrapText="1"/>
    </xf>
    <xf numFmtId="4" fontId="4" fillId="0" borderId="0" xfId="19" applyNumberFormat="1" applyFont="1" applyAlignment="1">
      <alignment vertical="center" wrapText="1"/>
    </xf>
    <xf numFmtId="0" fontId="20" fillId="0" borderId="0" xfId="19" applyFont="1" applyFill="1" applyAlignment="1">
      <alignment vertical="center" wrapText="1"/>
    </xf>
    <xf numFmtId="4" fontId="4" fillId="0" borderId="0" xfId="19" applyNumberFormat="1" applyFont="1" applyFill="1" applyAlignment="1">
      <alignment vertical="center" wrapText="1"/>
    </xf>
    <xf numFmtId="0" fontId="20" fillId="0" borderId="0" xfId="19" applyFont="1" applyFill="1" applyAlignment="1">
      <alignment vertical="center"/>
    </xf>
    <xf numFmtId="0" fontId="4" fillId="0" borderId="0" xfId="19" applyFont="1" applyAlignment="1">
      <alignment vertical="center"/>
    </xf>
    <xf numFmtId="0" fontId="4" fillId="0" borderId="0" xfId="19" applyFont="1" applyAlignment="1">
      <alignment horizontal="center" vertical="center"/>
    </xf>
    <xf numFmtId="4" fontId="4" fillId="0" borderId="0" xfId="19" applyNumberFormat="1" applyFont="1" applyAlignment="1">
      <alignment horizontal="center" vertical="center"/>
    </xf>
    <xf numFmtId="4" fontId="4" fillId="0" borderId="0" xfId="19" applyNumberFormat="1" applyFont="1" applyAlignment="1">
      <alignment vertical="center"/>
    </xf>
    <xf numFmtId="0" fontId="25" fillId="0" borderId="4" xfId="19" applyFont="1" applyBorder="1" applyAlignment="1">
      <alignment horizontal="center" vertical="center"/>
    </xf>
    <xf numFmtId="4" fontId="10" fillId="5" borderId="6" xfId="19" applyNumberFormat="1" applyFont="1" applyFill="1" applyBorder="1" applyAlignment="1">
      <alignment vertical="center"/>
    </xf>
    <xf numFmtId="0" fontId="23" fillId="0" borderId="97" xfId="3" applyFont="1" applyBorder="1" applyAlignment="1">
      <alignment horizontal="center" vertical="center"/>
    </xf>
    <xf numFmtId="0" fontId="23" fillId="0" borderId="98" xfId="3" applyFont="1" applyBorder="1" applyAlignment="1">
      <alignment horizontal="center" vertical="center"/>
    </xf>
    <xf numFmtId="4" fontId="31" fillId="8" borderId="9" xfId="19" applyNumberFormat="1" applyFont="1" applyFill="1" applyBorder="1" applyAlignment="1">
      <alignment vertical="center"/>
    </xf>
    <xf numFmtId="0" fontId="4" fillId="0" borderId="0" xfId="19" applyFont="1" applyBorder="1" applyAlignment="1">
      <alignment vertical="center"/>
    </xf>
    <xf numFmtId="4" fontId="4" fillId="5" borderId="28" xfId="22" applyNumberFormat="1" applyFont="1" applyFill="1" applyBorder="1" applyAlignment="1">
      <alignment vertical="center"/>
    </xf>
    <xf numFmtId="0" fontId="4" fillId="0" borderId="75" xfId="19" applyFont="1" applyFill="1" applyBorder="1" applyAlignment="1">
      <alignment horizontal="center" vertical="center" wrapText="1"/>
    </xf>
    <xf numFmtId="0" fontId="4" fillId="0" borderId="30" xfId="22" applyFont="1" applyFill="1" applyBorder="1" applyAlignment="1">
      <alignment vertical="center" wrapText="1"/>
    </xf>
    <xf numFmtId="4" fontId="4" fillId="8" borderId="31" xfId="19" applyNumberFormat="1" applyFont="1" applyFill="1" applyBorder="1" applyAlignment="1">
      <alignment vertical="center"/>
    </xf>
    <xf numFmtId="4" fontId="23" fillId="0" borderId="90" xfId="19" applyNumberFormat="1" applyFont="1" applyFill="1" applyBorder="1" applyAlignment="1">
      <alignment horizontal="center" vertical="center" wrapText="1"/>
    </xf>
    <xf numFmtId="4" fontId="4" fillId="8" borderId="21" xfId="19" applyNumberFormat="1" applyFont="1" applyFill="1" applyBorder="1" applyAlignment="1">
      <alignment vertical="center"/>
    </xf>
    <xf numFmtId="4" fontId="4" fillId="5" borderId="75" xfId="19" applyNumberFormat="1" applyFont="1" applyFill="1" applyBorder="1" applyAlignment="1">
      <alignment vertical="center"/>
    </xf>
    <xf numFmtId="49" fontId="4" fillId="0" borderId="33" xfId="22" applyNumberFormat="1" applyFont="1" applyFill="1" applyBorder="1" applyAlignment="1">
      <alignment horizontal="center" vertical="center"/>
    </xf>
    <xf numFmtId="49" fontId="4" fillId="0" borderId="0" xfId="22" applyNumberFormat="1" applyFont="1" applyFill="1" applyBorder="1" applyAlignment="1">
      <alignment horizontal="center" vertical="center"/>
    </xf>
    <xf numFmtId="4" fontId="4" fillId="5" borderId="94" xfId="19" applyNumberFormat="1" applyFont="1" applyFill="1" applyBorder="1" applyAlignment="1">
      <alignment vertical="center"/>
    </xf>
    <xf numFmtId="49" fontId="34" fillId="0" borderId="19" xfId="0" applyNumberFormat="1" applyFont="1" applyFill="1" applyBorder="1" applyAlignment="1">
      <alignment horizontal="center" vertical="center" wrapText="1"/>
    </xf>
    <xf numFmtId="0" fontId="4" fillId="0" borderId="19" xfId="22" applyFont="1" applyFill="1" applyBorder="1" applyAlignment="1">
      <alignment vertical="center" wrapText="1"/>
    </xf>
    <xf numFmtId="4" fontId="4" fillId="8" borderId="26" xfId="19" applyNumberFormat="1" applyFont="1" applyFill="1" applyBorder="1" applyAlignment="1">
      <alignment vertical="center"/>
    </xf>
    <xf numFmtId="0" fontId="34" fillId="9" borderId="19" xfId="0" applyFont="1" applyFill="1" applyBorder="1" applyAlignment="1">
      <alignment vertical="center" wrapText="1"/>
    </xf>
    <xf numFmtId="0" fontId="34" fillId="9" borderId="24" xfId="0" applyFont="1" applyFill="1" applyBorder="1" applyAlignment="1">
      <alignment vertical="center" wrapText="1"/>
    </xf>
    <xf numFmtId="0" fontId="34" fillId="0" borderId="19" xfId="0" applyFont="1" applyFill="1" applyBorder="1" applyAlignment="1">
      <alignment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4" fillId="5" borderId="116" xfId="19" applyNumberFormat="1" applyFont="1" applyFill="1" applyBorder="1" applyAlignment="1">
      <alignment vertical="center"/>
    </xf>
    <xf numFmtId="0" fontId="4" fillId="0" borderId="116" xfId="19" applyFont="1" applyFill="1" applyBorder="1" applyAlignment="1">
      <alignment horizontal="center" vertical="center" wrapText="1"/>
    </xf>
    <xf numFmtId="4" fontId="34" fillId="0" borderId="117" xfId="6" applyNumberFormat="1" applyFont="1" applyFill="1" applyBorder="1" applyAlignment="1">
      <alignment vertical="center" wrapText="1"/>
    </xf>
    <xf numFmtId="4" fontId="4" fillId="8" borderId="64" xfId="19" applyNumberFormat="1" applyFont="1" applyFill="1" applyBorder="1" applyAlignment="1">
      <alignment vertical="center"/>
    </xf>
    <xf numFmtId="4" fontId="4" fillId="0" borderId="0" xfId="19" applyNumberFormat="1" applyFont="1" applyFill="1" applyBorder="1" applyAlignment="1">
      <alignment vertical="center"/>
    </xf>
    <xf numFmtId="0" fontId="4" fillId="0" borderId="0" xfId="19" applyFont="1" applyFill="1" applyBorder="1" applyAlignment="1">
      <alignment horizontal="center" vertical="center" wrapText="1"/>
    </xf>
    <xf numFmtId="0" fontId="4" fillId="0" borderId="0" xfId="19" applyFont="1" applyFill="1" applyBorder="1" applyAlignment="1">
      <alignment vertical="center" wrapText="1"/>
    </xf>
    <xf numFmtId="4" fontId="23" fillId="0" borderId="0" xfId="19" applyNumberFormat="1" applyFont="1" applyFill="1" applyBorder="1" applyAlignment="1">
      <alignment vertical="center"/>
    </xf>
    <xf numFmtId="4" fontId="23" fillId="0" borderId="0" xfId="19" applyNumberFormat="1" applyFont="1" applyFill="1" applyBorder="1" applyAlignment="1">
      <alignment horizontal="center" vertical="center" wrapText="1"/>
    </xf>
    <xf numFmtId="0" fontId="4" fillId="0" borderId="0" xfId="19" applyFont="1" applyFill="1" applyAlignment="1">
      <alignment vertical="center"/>
    </xf>
    <xf numFmtId="49" fontId="18" fillId="0" borderId="0" xfId="3" applyNumberFormat="1" applyFont="1" applyFill="1" applyAlignment="1"/>
    <xf numFmtId="49" fontId="18" fillId="0" borderId="0" xfId="3" applyNumberFormat="1" applyFont="1" applyFill="1" applyAlignment="1">
      <alignment wrapText="1"/>
    </xf>
    <xf numFmtId="0" fontId="4" fillId="0" borderId="0" xfId="19" applyFont="1" applyBorder="1"/>
    <xf numFmtId="4" fontId="19" fillId="0" borderId="49" xfId="19" applyNumberFormat="1" applyFont="1" applyFill="1" applyBorder="1" applyAlignment="1">
      <alignment vertical="center" wrapText="1"/>
    </xf>
    <xf numFmtId="4" fontId="19" fillId="0" borderId="3" xfId="19" applyNumberFormat="1" applyFont="1" applyFill="1" applyBorder="1" applyAlignment="1">
      <alignment vertical="center" wrapText="1"/>
    </xf>
    <xf numFmtId="4" fontId="19" fillId="0" borderId="2" xfId="19" applyNumberFormat="1" applyFont="1" applyFill="1" applyBorder="1" applyAlignment="1">
      <alignment vertical="center" wrapText="1"/>
    </xf>
    <xf numFmtId="4" fontId="19" fillId="0" borderId="35" xfId="19" applyNumberFormat="1" applyFont="1" applyFill="1" applyBorder="1" applyAlignment="1">
      <alignment vertical="center" wrapText="1"/>
    </xf>
    <xf numFmtId="4" fontId="19" fillId="0" borderId="14" xfId="19" applyNumberFormat="1" applyFont="1" applyFill="1" applyBorder="1" applyAlignment="1">
      <alignment vertical="center" wrapText="1"/>
    </xf>
    <xf numFmtId="4" fontId="56" fillId="5" borderId="9" xfId="20" applyNumberFormat="1" applyFont="1" applyFill="1" applyBorder="1" applyAlignment="1">
      <alignment vertical="center"/>
    </xf>
    <xf numFmtId="0" fontId="4" fillId="0" borderId="85" xfId="19" applyFont="1" applyFill="1" applyBorder="1" applyAlignment="1">
      <alignment horizontal="center" vertical="center" wrapText="1"/>
    </xf>
    <xf numFmtId="0" fontId="4" fillId="0" borderId="8" xfId="19" applyFont="1" applyFill="1" applyBorder="1" applyAlignment="1">
      <alignment horizontal="center" vertical="center" wrapText="1"/>
    </xf>
    <xf numFmtId="0" fontId="4" fillId="0" borderId="7" xfId="19" applyFont="1" applyFill="1" applyBorder="1" applyAlignment="1">
      <alignment vertical="center" wrapText="1"/>
    </xf>
    <xf numFmtId="166" fontId="4" fillId="0" borderId="8" xfId="19" applyNumberFormat="1" applyFont="1" applyBorder="1" applyAlignment="1">
      <alignment vertical="center" wrapText="1"/>
    </xf>
    <xf numFmtId="166" fontId="4" fillId="0" borderId="137" xfId="3" applyNumberFormat="1" applyFont="1" applyFill="1" applyBorder="1" applyAlignment="1">
      <alignment horizontal="right" vertical="center" wrapText="1"/>
    </xf>
    <xf numFmtId="166" fontId="4" fillId="0" borderId="0" xfId="19" applyNumberFormat="1" applyFont="1"/>
    <xf numFmtId="4" fontId="56" fillId="5" borderId="21" xfId="20" applyNumberFormat="1" applyFont="1" applyFill="1" applyBorder="1" applyAlignment="1">
      <alignment vertical="center"/>
    </xf>
    <xf numFmtId="0" fontId="4" fillId="0" borderId="86" xfId="19" applyFont="1" applyFill="1" applyBorder="1" applyAlignment="1">
      <alignment horizontal="center" vertical="center" wrapText="1"/>
    </xf>
    <xf numFmtId="0" fontId="4" fillId="0" borderId="19" xfId="19" applyFont="1" applyFill="1" applyBorder="1" applyAlignment="1">
      <alignment horizontal="center" vertical="center" wrapText="1"/>
    </xf>
    <xf numFmtId="0" fontId="4" fillId="0" borderId="20" xfId="19" applyFont="1" applyFill="1" applyBorder="1" applyAlignment="1">
      <alignment vertical="center" wrapText="1"/>
    </xf>
    <xf numFmtId="166" fontId="4" fillId="0" borderId="19" xfId="19" applyNumberFormat="1" applyFont="1" applyBorder="1" applyAlignment="1">
      <alignment vertical="center" wrapText="1"/>
    </xf>
    <xf numFmtId="166" fontId="4" fillId="0" borderId="138" xfId="3" applyNumberFormat="1" applyFont="1" applyFill="1" applyBorder="1" applyAlignment="1">
      <alignment horizontal="right" vertical="center" wrapText="1"/>
    </xf>
    <xf numFmtId="166" fontId="4" fillId="0" borderId="139" xfId="3" applyNumberFormat="1" applyFont="1" applyFill="1" applyBorder="1" applyAlignment="1">
      <alignment horizontal="right" vertical="center" wrapText="1"/>
    </xf>
    <xf numFmtId="166" fontId="4" fillId="0" borderId="20" xfId="3" applyNumberFormat="1" applyFont="1" applyFill="1" applyBorder="1" applyAlignment="1">
      <alignment horizontal="right" vertical="center" wrapText="1"/>
    </xf>
    <xf numFmtId="4" fontId="4" fillId="5" borderId="21" xfId="19" applyNumberFormat="1" applyFont="1" applyFill="1" applyBorder="1"/>
    <xf numFmtId="0" fontId="4" fillId="0" borderId="125" xfId="19" applyFont="1" applyFill="1" applyBorder="1" applyAlignment="1">
      <alignment horizontal="center" vertical="center" wrapText="1"/>
    </xf>
    <xf numFmtId="0" fontId="4" fillId="0" borderId="24" xfId="19" applyFont="1" applyFill="1" applyBorder="1" applyAlignment="1">
      <alignment horizontal="center" vertical="center" wrapText="1"/>
    </xf>
    <xf numFmtId="0" fontId="4" fillId="0" borderId="25" xfId="19" applyFont="1" applyFill="1" applyBorder="1" applyAlignment="1">
      <alignment vertical="center" wrapText="1"/>
    </xf>
    <xf numFmtId="166" fontId="4" fillId="0" borderId="24" xfId="19" applyNumberFormat="1" applyFont="1" applyBorder="1" applyAlignment="1">
      <alignment vertical="center" wrapText="1"/>
    </xf>
    <xf numFmtId="166" fontId="4" fillId="0" borderId="25" xfId="3" applyNumberFormat="1" applyFont="1" applyFill="1" applyBorder="1" applyAlignment="1">
      <alignment horizontal="right" vertical="center" wrapText="1"/>
    </xf>
    <xf numFmtId="4" fontId="4" fillId="5" borderId="64" xfId="19" applyNumberFormat="1" applyFont="1" applyFill="1" applyBorder="1"/>
    <xf numFmtId="0" fontId="4" fillId="0" borderId="88" xfId="19" applyFont="1" applyFill="1" applyBorder="1" applyAlignment="1">
      <alignment horizontal="center" vertical="center" wrapText="1"/>
    </xf>
    <xf numFmtId="0" fontId="4" fillId="0" borderId="89" xfId="19" applyFont="1" applyFill="1" applyBorder="1" applyAlignment="1">
      <alignment horizontal="center" vertical="center" wrapText="1"/>
    </xf>
    <xf numFmtId="0" fontId="4" fillId="0" borderId="89" xfId="19" applyFont="1" applyFill="1" applyBorder="1" applyAlignment="1">
      <alignment vertical="center" wrapText="1"/>
    </xf>
    <xf numFmtId="166" fontId="4" fillId="0" borderId="89" xfId="19" applyNumberFormat="1" applyFont="1" applyBorder="1" applyAlignment="1">
      <alignment vertical="center" wrapText="1"/>
    </xf>
    <xf numFmtId="166" fontId="4" fillId="0" borderId="117" xfId="3" applyNumberFormat="1" applyFont="1" applyFill="1" applyBorder="1" applyAlignment="1">
      <alignment horizontal="right" vertical="center" wrapText="1"/>
    </xf>
    <xf numFmtId="166" fontId="4" fillId="0" borderId="0" xfId="19" applyNumberFormat="1" applyFont="1" applyBorder="1" applyAlignment="1">
      <alignment vertical="center" wrapText="1"/>
    </xf>
    <xf numFmtId="166" fontId="4" fillId="0" borderId="0" xfId="3" applyNumberFormat="1" applyFont="1" applyFill="1" applyBorder="1" applyAlignment="1">
      <alignment horizontal="right" vertical="center" wrapText="1"/>
    </xf>
    <xf numFmtId="166" fontId="4" fillId="0" borderId="0" xfId="19" applyNumberFormat="1" applyFont="1" applyFill="1" applyBorder="1" applyAlignment="1">
      <alignment vertical="center" textRotation="90" wrapText="1"/>
    </xf>
    <xf numFmtId="166" fontId="4" fillId="0" borderId="0" xfId="19" applyNumberFormat="1" applyFont="1" applyFill="1" applyBorder="1" applyAlignment="1">
      <alignment horizontal="right" vertical="center" wrapText="1"/>
    </xf>
    <xf numFmtId="0" fontId="4" fillId="0" borderId="0" xfId="19" applyFont="1" applyFill="1" applyAlignment="1">
      <alignment horizontal="center" vertical="center" wrapText="1"/>
    </xf>
    <xf numFmtId="4" fontId="19" fillId="0" borderId="80" xfId="3" applyNumberFormat="1" applyFont="1" applyFill="1" applyBorder="1" applyAlignment="1">
      <alignment vertical="center" wrapText="1"/>
    </xf>
    <xf numFmtId="4" fontId="23" fillId="5" borderId="6" xfId="19" applyNumberFormat="1" applyFont="1" applyFill="1" applyBorder="1" applyAlignment="1">
      <alignment vertical="center"/>
    </xf>
    <xf numFmtId="49" fontId="23" fillId="0" borderId="8" xfId="3" applyNumberFormat="1" applyFont="1" applyBorder="1" applyAlignment="1">
      <alignment horizontal="center" vertical="center"/>
    </xf>
    <xf numFmtId="0" fontId="23" fillId="0" borderId="7" xfId="3" applyFont="1" applyBorder="1" applyAlignment="1">
      <alignment vertical="center"/>
    </xf>
    <xf numFmtId="4" fontId="23" fillId="8" borderId="9" xfId="19" applyNumberFormat="1" applyFont="1" applyFill="1" applyBorder="1" applyAlignment="1">
      <alignment vertical="center"/>
    </xf>
    <xf numFmtId="4" fontId="4" fillId="0" borderId="0" xfId="19" applyNumberFormat="1" applyFont="1" applyBorder="1"/>
    <xf numFmtId="0" fontId="4" fillId="0" borderId="78" xfId="3" applyFont="1" applyBorder="1" applyAlignment="1">
      <alignment horizontal="center" vertical="center"/>
    </xf>
    <xf numFmtId="49" fontId="4" fillId="0" borderId="89" xfId="3" applyNumberFormat="1" applyFont="1" applyBorder="1" applyAlignment="1">
      <alignment horizontal="center" vertical="center"/>
    </xf>
    <xf numFmtId="0" fontId="4" fillId="0" borderId="117" xfId="3" applyFont="1" applyBorder="1" applyAlignment="1">
      <alignment vertical="center"/>
    </xf>
    <xf numFmtId="4" fontId="19" fillId="0" borderId="4" xfId="3" applyNumberFormat="1" applyFont="1" applyFill="1" applyBorder="1" applyAlignment="1">
      <alignment horizontal="center" wrapText="1"/>
    </xf>
    <xf numFmtId="4" fontId="23" fillId="5" borderId="95" xfId="19" applyNumberFormat="1" applyFont="1" applyFill="1" applyBorder="1" applyAlignment="1">
      <alignment vertical="center"/>
    </xf>
    <xf numFmtId="0" fontId="23" fillId="0" borderId="28" xfId="3" applyFont="1" applyBorder="1" applyAlignment="1">
      <alignment horizontal="center" vertical="center"/>
    </xf>
    <xf numFmtId="49" fontId="23" fillId="0" borderId="29" xfId="3" applyNumberFormat="1" applyFont="1" applyBorder="1" applyAlignment="1">
      <alignment horizontal="center" vertical="center"/>
    </xf>
    <xf numFmtId="0" fontId="23" fillId="0" borderId="30" xfId="3" applyFont="1" applyBorder="1" applyAlignment="1">
      <alignment vertical="center"/>
    </xf>
    <xf numFmtId="4" fontId="23" fillId="8" borderId="31" xfId="19" applyNumberFormat="1" applyFont="1" applyFill="1" applyBorder="1" applyAlignment="1">
      <alignment vertical="center"/>
    </xf>
    <xf numFmtId="49" fontId="4" fillId="0" borderId="19" xfId="3" applyNumberFormat="1" applyFont="1" applyBorder="1" applyAlignment="1">
      <alignment horizontal="center" vertical="center"/>
    </xf>
    <xf numFmtId="0" fontId="4" fillId="0" borderId="20" xfId="3" applyFont="1" applyFill="1" applyBorder="1" applyAlignment="1">
      <alignment vertical="center"/>
    </xf>
    <xf numFmtId="4" fontId="23" fillId="5" borderId="75" xfId="19" applyNumberFormat="1" applyFont="1" applyFill="1" applyBorder="1" applyAlignment="1">
      <alignment vertical="center"/>
    </xf>
    <xf numFmtId="0" fontId="23" fillId="0" borderId="18" xfId="3" applyFont="1" applyBorder="1" applyAlignment="1">
      <alignment horizontal="center" vertical="center"/>
    </xf>
    <xf numFmtId="49" fontId="23" fillId="0" borderId="19" xfId="3" applyNumberFormat="1" applyFont="1" applyBorder="1" applyAlignment="1">
      <alignment horizontal="center" vertical="center"/>
    </xf>
    <xf numFmtId="0" fontId="31" fillId="9" borderId="30" xfId="20" applyFont="1" applyFill="1" applyBorder="1" applyAlignment="1">
      <alignment vertical="center" wrapText="1"/>
    </xf>
    <xf numFmtId="4" fontId="23" fillId="8" borderId="21" xfId="19" applyNumberFormat="1" applyFont="1" applyFill="1" applyBorder="1" applyAlignment="1">
      <alignment vertical="center"/>
    </xf>
    <xf numFmtId="4" fontId="31" fillId="5" borderId="94" xfId="19" applyNumberFormat="1" applyFont="1" applyFill="1" applyBorder="1" applyAlignment="1">
      <alignment vertical="center"/>
    </xf>
    <xf numFmtId="0" fontId="31" fillId="0" borderId="23" xfId="3" applyFont="1" applyBorder="1" applyAlignment="1">
      <alignment horizontal="center" vertical="center"/>
    </xf>
    <xf numFmtId="49" fontId="31" fillId="0" borderId="24" xfId="3" applyNumberFormat="1" applyFont="1" applyBorder="1" applyAlignment="1">
      <alignment horizontal="center" vertical="center"/>
    </xf>
    <xf numFmtId="0" fontId="31" fillId="0" borderId="74" xfId="3" applyFont="1" applyBorder="1" applyAlignment="1">
      <alignment vertical="center" wrapText="1"/>
    </xf>
    <xf numFmtId="4" fontId="31" fillId="8" borderId="26" xfId="19" applyNumberFormat="1" applyFont="1" applyFill="1" applyBorder="1" applyAlignment="1">
      <alignment vertical="center"/>
    </xf>
    <xf numFmtId="4" fontId="34" fillId="5" borderId="75" xfId="19" applyNumberFormat="1" applyFont="1" applyFill="1" applyBorder="1" applyAlignment="1">
      <alignment vertical="center"/>
    </xf>
    <xf numFmtId="0" fontId="34" fillId="0" borderId="18" xfId="3" applyFont="1" applyBorder="1" applyAlignment="1">
      <alignment horizontal="center" vertical="center"/>
    </xf>
    <xf numFmtId="49" fontId="4" fillId="9" borderId="19" xfId="20" applyNumberFormat="1" applyFont="1" applyFill="1" applyBorder="1" applyAlignment="1">
      <alignment horizontal="center" vertical="center"/>
    </xf>
    <xf numFmtId="4" fontId="34" fillId="8" borderId="21" xfId="19" applyNumberFormat="1" applyFont="1" applyFill="1" applyBorder="1" applyAlignment="1">
      <alignment vertical="center"/>
    </xf>
    <xf numFmtId="0" fontId="23" fillId="0" borderId="20" xfId="3" applyFont="1" applyBorder="1" applyAlignment="1">
      <alignment vertical="center"/>
    </xf>
    <xf numFmtId="0" fontId="4" fillId="0" borderId="23" xfId="3" applyFont="1" applyBorder="1" applyAlignment="1">
      <alignment horizontal="center" vertical="center"/>
    </xf>
    <xf numFmtId="49" fontId="4" fillId="0" borderId="24" xfId="3" applyNumberFormat="1" applyFont="1" applyBorder="1" applyAlignment="1">
      <alignment horizontal="center" vertical="center"/>
    </xf>
    <xf numFmtId="0" fontId="4" fillId="0" borderId="25" xfId="3" applyFont="1" applyBorder="1" applyAlignment="1">
      <alignment vertical="center"/>
    </xf>
    <xf numFmtId="4" fontId="31" fillId="5" borderId="75" xfId="19" applyNumberFormat="1" applyFont="1" applyFill="1" applyBorder="1" applyAlignment="1">
      <alignment vertical="center"/>
    </xf>
    <xf numFmtId="0" fontId="31" fillId="0" borderId="18" xfId="3" applyFont="1" applyBorder="1" applyAlignment="1">
      <alignment horizontal="center" vertical="center"/>
    </xf>
    <xf numFmtId="49" fontId="31" fillId="0" borderId="19" xfId="3" applyNumberFormat="1" applyFont="1" applyBorder="1" applyAlignment="1">
      <alignment horizontal="center" vertical="center"/>
    </xf>
    <xf numFmtId="0" fontId="31" fillId="0" borderId="20" xfId="3" applyFont="1" applyFill="1" applyBorder="1" applyAlignment="1">
      <alignment vertical="center"/>
    </xf>
    <xf numFmtId="4" fontId="31" fillId="8" borderId="21" xfId="19" applyNumberFormat="1" applyFont="1" applyFill="1" applyBorder="1" applyAlignment="1">
      <alignment vertical="center"/>
    </xf>
    <xf numFmtId="0" fontId="31" fillId="0" borderId="0" xfId="19" applyFont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4" fontId="4" fillId="0" borderId="0" xfId="19" applyNumberFormat="1" applyFont="1" applyFill="1" applyBorder="1" applyAlignment="1">
      <alignment horizontal="center" vertical="center" wrapText="1"/>
    </xf>
    <xf numFmtId="0" fontId="4" fillId="0" borderId="0" xfId="19" applyFont="1" applyFill="1"/>
    <xf numFmtId="4" fontId="19" fillId="0" borderId="5" xfId="3" applyNumberFormat="1" applyFont="1" applyFill="1" applyBorder="1" applyAlignment="1">
      <alignment vertical="center" wrapText="1"/>
    </xf>
    <xf numFmtId="0" fontId="25" fillId="0" borderId="80" xfId="19" applyFont="1" applyBorder="1" applyAlignment="1">
      <alignment horizontal="center" vertical="center"/>
    </xf>
    <xf numFmtId="0" fontId="23" fillId="0" borderId="73" xfId="3" applyFont="1" applyBorder="1" applyAlignment="1">
      <alignment vertical="center"/>
    </xf>
    <xf numFmtId="4" fontId="23" fillId="8" borderId="6" xfId="19" applyNumberFormat="1" applyFont="1" applyFill="1" applyBorder="1" applyAlignment="1">
      <alignment vertical="center"/>
    </xf>
    <xf numFmtId="0" fontId="4" fillId="0" borderId="74" xfId="3" applyFont="1" applyBorder="1" applyAlignment="1">
      <alignment vertical="center"/>
    </xf>
    <xf numFmtId="4" fontId="4" fillId="8" borderId="75" xfId="19" applyNumberFormat="1" applyFont="1" applyFill="1" applyBorder="1" applyAlignment="1">
      <alignment vertical="center"/>
    </xf>
    <xf numFmtId="4" fontId="4" fillId="8" borderId="94" xfId="19" applyNumberFormat="1" applyFont="1" applyFill="1" applyBorder="1" applyAlignment="1">
      <alignment vertical="center"/>
    </xf>
    <xf numFmtId="0" fontId="4" fillId="0" borderId="74" xfId="3" applyFont="1" applyBorder="1" applyAlignment="1">
      <alignment vertical="center" wrapText="1"/>
    </xf>
    <xf numFmtId="4" fontId="4" fillId="5" borderId="114" xfId="19" applyNumberFormat="1" applyFont="1" applyFill="1" applyBorder="1" applyAlignment="1">
      <alignment vertical="center"/>
    </xf>
    <xf numFmtId="0" fontId="4" fillId="0" borderId="36" xfId="3" applyFont="1" applyBorder="1" applyAlignment="1">
      <alignment horizontal="center" vertical="center"/>
    </xf>
    <xf numFmtId="49" fontId="4" fillId="0" borderId="30" xfId="20" applyNumberFormat="1" applyFont="1" applyFill="1" applyBorder="1" applyAlignment="1">
      <alignment horizontal="center" vertical="center"/>
    </xf>
    <xf numFmtId="0" fontId="4" fillId="0" borderId="134" xfId="3" applyFont="1" applyBorder="1" applyAlignment="1">
      <alignment vertical="center" wrapText="1"/>
    </xf>
    <xf numFmtId="4" fontId="4" fillId="8" borderId="114" xfId="19" applyNumberFormat="1" applyFont="1" applyFill="1" applyBorder="1" applyAlignment="1">
      <alignment vertical="center"/>
    </xf>
    <xf numFmtId="0" fontId="4" fillId="0" borderId="76" xfId="3" applyFont="1" applyBorder="1" applyAlignment="1">
      <alignment vertical="center" wrapText="1"/>
    </xf>
    <xf numFmtId="4" fontId="4" fillId="5" borderId="95" xfId="19" applyNumberFormat="1" applyFont="1" applyFill="1" applyBorder="1" applyAlignment="1">
      <alignment vertical="center"/>
    </xf>
    <xf numFmtId="0" fontId="4" fillId="0" borderId="28" xfId="3" applyFont="1" applyBorder="1" applyAlignment="1">
      <alignment horizontal="center" vertical="center"/>
    </xf>
    <xf numFmtId="49" fontId="4" fillId="0" borderId="29" xfId="3" applyNumberFormat="1" applyFont="1" applyBorder="1" applyAlignment="1">
      <alignment horizontal="center" vertical="center"/>
    </xf>
    <xf numFmtId="0" fontId="4" fillId="0" borderId="77" xfId="3" applyFont="1" applyBorder="1" applyAlignment="1">
      <alignment vertical="center" wrapText="1"/>
    </xf>
    <xf numFmtId="4" fontId="4" fillId="8" borderId="95" xfId="19" applyNumberFormat="1" applyFont="1" applyFill="1" applyBorder="1" applyAlignment="1">
      <alignment vertical="center"/>
    </xf>
    <xf numFmtId="4" fontId="4" fillId="5" borderId="11" xfId="19" applyNumberFormat="1" applyFont="1" applyFill="1" applyBorder="1" applyAlignment="1">
      <alignment vertical="center"/>
    </xf>
    <xf numFmtId="0" fontId="4" fillId="0" borderId="37" xfId="3" applyFont="1" applyBorder="1" applyAlignment="1">
      <alignment horizontal="center" vertical="center"/>
    </xf>
    <xf numFmtId="49" fontId="4" fillId="0" borderId="13" xfId="3" applyNumberFormat="1" applyFont="1" applyBorder="1" applyAlignment="1">
      <alignment horizontal="center" vertical="center"/>
    </xf>
    <xf numFmtId="0" fontId="4" fillId="0" borderId="70" xfId="3" applyFont="1" applyFill="1" applyBorder="1" applyAlignment="1">
      <alignment vertical="center" wrapText="1"/>
    </xf>
    <xf numFmtId="4" fontId="4" fillId="8" borderId="11" xfId="19" applyNumberFormat="1" applyFont="1" applyFill="1" applyBorder="1" applyAlignment="1">
      <alignment vertical="center"/>
    </xf>
    <xf numFmtId="0" fontId="23" fillId="0" borderId="50" xfId="3" applyFont="1" applyBorder="1" applyAlignment="1">
      <alignment horizontal="center" vertical="center"/>
    </xf>
    <xf numFmtId="0" fontId="23" fillId="0" borderId="129" xfId="3" applyFont="1" applyBorder="1" applyAlignment="1">
      <alignment horizontal="center" vertical="center"/>
    </xf>
    <xf numFmtId="0" fontId="23" fillId="0" borderId="133" xfId="3" applyFont="1" applyBorder="1" applyAlignment="1">
      <alignment horizontal="left" vertical="center"/>
    </xf>
    <xf numFmtId="4" fontId="4" fillId="5" borderId="75" xfId="3" applyNumberFormat="1" applyFont="1" applyFill="1" applyBorder="1" applyAlignment="1">
      <alignment horizontal="right" vertical="center" wrapText="1"/>
    </xf>
    <xf numFmtId="0" fontId="4" fillId="0" borderId="18" xfId="19" applyFont="1" applyBorder="1" applyAlignment="1">
      <alignment horizontal="center" vertical="center"/>
    </xf>
    <xf numFmtId="49" fontId="4" fillId="0" borderId="24" xfId="19" applyNumberFormat="1" applyFont="1" applyBorder="1" applyAlignment="1">
      <alignment horizontal="center" vertical="center"/>
    </xf>
    <xf numFmtId="49" fontId="4" fillId="0" borderId="19" xfId="20" applyNumberFormat="1" applyFont="1" applyFill="1" applyBorder="1" applyAlignment="1">
      <alignment horizontal="center" vertical="center"/>
    </xf>
    <xf numFmtId="4" fontId="4" fillId="5" borderId="94" xfId="3" applyNumberFormat="1" applyFont="1" applyFill="1" applyBorder="1" applyAlignment="1">
      <alignment horizontal="right" vertical="center" wrapText="1"/>
    </xf>
    <xf numFmtId="0" fontId="4" fillId="0" borderId="23" xfId="19" applyFont="1" applyBorder="1" applyAlignment="1">
      <alignment horizontal="center" vertical="center"/>
    </xf>
    <xf numFmtId="49" fontId="4" fillId="0" borderId="0" xfId="20" applyNumberFormat="1" applyFont="1" applyFill="1" applyBorder="1" applyAlignment="1">
      <alignment horizontal="center" vertical="center"/>
    </xf>
    <xf numFmtId="0" fontId="10" fillId="0" borderId="33" xfId="20" applyFont="1" applyFill="1" applyBorder="1" applyAlignment="1">
      <alignment vertical="center" wrapText="1"/>
    </xf>
    <xf numFmtId="4" fontId="4" fillId="8" borderId="94" xfId="3" applyNumberFormat="1" applyFont="1" applyFill="1" applyBorder="1" applyAlignment="1">
      <alignment horizontal="right" vertical="center" wrapText="1"/>
    </xf>
    <xf numFmtId="4" fontId="4" fillId="5" borderId="116" xfId="3" applyNumberFormat="1" applyFont="1" applyFill="1" applyBorder="1" applyAlignment="1">
      <alignment horizontal="right" vertical="center" wrapText="1"/>
    </xf>
    <xf numFmtId="0" fontId="4" fillId="0" borderId="78" xfId="19" applyFont="1" applyBorder="1" applyAlignment="1">
      <alignment horizontal="center" vertical="center"/>
    </xf>
    <xf numFmtId="49" fontId="4" fillId="0" borderId="89" xfId="20" applyNumberFormat="1" applyFont="1" applyFill="1" applyBorder="1" applyAlignment="1">
      <alignment horizontal="center" vertical="center"/>
    </xf>
    <xf numFmtId="0" fontId="34" fillId="0" borderId="89" xfId="0" applyFont="1" applyFill="1" applyBorder="1" applyAlignment="1">
      <alignment vertical="center" wrapText="1"/>
    </xf>
    <xf numFmtId="4" fontId="4" fillId="8" borderId="116" xfId="3" applyNumberFormat="1" applyFont="1" applyFill="1" applyBorder="1" applyAlignment="1">
      <alignment horizontal="right" vertical="center" wrapText="1"/>
    </xf>
    <xf numFmtId="49" fontId="10" fillId="0" borderId="0" xfId="19" applyNumberFormat="1" applyFont="1" applyAlignment="1">
      <alignment horizontal="center" vertical="center" wrapText="1"/>
    </xf>
    <xf numFmtId="0" fontId="4" fillId="0" borderId="17" xfId="19" applyFont="1" applyBorder="1" applyAlignment="1">
      <alignment horizontal="center" vertical="center"/>
    </xf>
    <xf numFmtId="49" fontId="4" fillId="0" borderId="8" xfId="19" applyNumberFormat="1" applyFont="1" applyBorder="1" applyAlignment="1">
      <alignment vertical="center"/>
    </xf>
    <xf numFmtId="0" fontId="4" fillId="0" borderId="73" xfId="3" applyFont="1" applyFill="1" applyBorder="1" applyAlignment="1">
      <alignment vertical="center" wrapText="1"/>
    </xf>
    <xf numFmtId="49" fontId="4" fillId="9" borderId="19" xfId="22" applyNumberFormat="1" applyFont="1" applyFill="1" applyBorder="1" applyAlignment="1">
      <alignment horizontal="center" vertical="center"/>
    </xf>
    <xf numFmtId="4" fontId="35" fillId="5" borderId="64" xfId="3" applyNumberFormat="1" applyFont="1" applyFill="1" applyBorder="1" applyAlignment="1">
      <alignment horizontal="right" vertical="center" wrapText="1"/>
    </xf>
    <xf numFmtId="49" fontId="4" fillId="9" borderId="12" xfId="22" applyNumberFormat="1" applyFont="1" applyFill="1" applyBorder="1" applyAlignment="1">
      <alignment horizontal="center" vertical="center"/>
    </xf>
    <xf numFmtId="0" fontId="4" fillId="0" borderId="79" xfId="3" applyFont="1" applyFill="1" applyBorder="1" applyAlignment="1">
      <alignment vertical="center" wrapText="1"/>
    </xf>
    <xf numFmtId="4" fontId="25" fillId="0" borderId="1" xfId="19" applyNumberFormat="1" applyFont="1" applyFill="1" applyBorder="1" applyAlignment="1">
      <alignment vertical="center" wrapText="1"/>
    </xf>
    <xf numFmtId="0" fontId="25" fillId="0" borderId="69" xfId="3" applyFont="1" applyFill="1" applyBorder="1" applyAlignment="1">
      <alignment horizontal="center" vertical="center" wrapText="1"/>
    </xf>
    <xf numFmtId="4" fontId="25" fillId="0" borderId="4" xfId="19" applyNumberFormat="1" applyFont="1" applyFill="1" applyBorder="1" applyAlignment="1">
      <alignment vertical="center" wrapText="1"/>
    </xf>
    <xf numFmtId="4" fontId="23" fillId="5" borderId="6" xfId="19" applyNumberFormat="1" applyFont="1" applyFill="1" applyBorder="1" applyAlignment="1">
      <alignment vertical="center" wrapText="1"/>
    </xf>
    <xf numFmtId="0" fontId="23" fillId="0" borderId="73" xfId="19" applyFont="1" applyFill="1" applyBorder="1" applyAlignment="1">
      <alignment vertical="center" wrapText="1"/>
    </xf>
    <xf numFmtId="4" fontId="23" fillId="8" borderId="6" xfId="19" applyNumberFormat="1" applyFont="1" applyFill="1" applyBorder="1" applyAlignment="1">
      <alignment vertical="center" wrapText="1"/>
    </xf>
    <xf numFmtId="4" fontId="4" fillId="0" borderId="9" xfId="19" applyNumberFormat="1" applyFont="1" applyFill="1" applyBorder="1" applyAlignment="1">
      <alignment horizontal="center" vertical="center" wrapText="1"/>
    </xf>
    <xf numFmtId="4" fontId="4" fillId="5" borderId="116" xfId="19" applyNumberFormat="1" applyFont="1" applyFill="1" applyBorder="1" applyAlignment="1">
      <alignment vertical="center" wrapText="1"/>
    </xf>
    <xf numFmtId="0" fontId="4" fillId="0" borderId="89" xfId="3" applyNumberFormat="1" applyFont="1" applyBorder="1" applyAlignment="1">
      <alignment horizontal="center" vertical="center" wrapText="1"/>
    </xf>
    <xf numFmtId="0" fontId="4" fillId="0" borderId="79" xfId="3" applyFont="1" applyBorder="1" applyAlignment="1">
      <alignment vertical="center"/>
    </xf>
    <xf numFmtId="4" fontId="4" fillId="8" borderId="116" xfId="19" applyNumberFormat="1" applyFont="1" applyFill="1" applyBorder="1" applyAlignment="1">
      <alignment vertical="center" wrapText="1"/>
    </xf>
    <xf numFmtId="0" fontId="4" fillId="0" borderId="0" xfId="19" applyFont="1" applyAlignment="1"/>
    <xf numFmtId="0" fontId="53" fillId="0" borderId="3" xfId="1" applyFont="1" applyBorder="1" applyAlignment="1">
      <alignment horizontal="center" vertical="center"/>
    </xf>
    <xf numFmtId="0" fontId="54" fillId="0" borderId="3" xfId="1" applyFont="1" applyBorder="1" applyAlignment="1">
      <alignment horizontal="center" vertical="center"/>
    </xf>
    <xf numFmtId="0" fontId="53" fillId="0" borderId="2" xfId="1" applyFont="1" applyBorder="1" applyAlignment="1">
      <alignment horizontal="center" vertical="center"/>
    </xf>
    <xf numFmtId="0" fontId="50" fillId="0" borderId="8" xfId="1" applyFont="1" applyBorder="1" applyAlignment="1">
      <alignment horizontal="center" vertical="center"/>
    </xf>
    <xf numFmtId="0" fontId="55" fillId="0" borderId="8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5" fillId="0" borderId="6" xfId="1" applyFont="1" applyBorder="1" applyAlignment="1">
      <alignment horizontal="left" vertical="center"/>
    </xf>
    <xf numFmtId="0" fontId="50" fillId="0" borderId="19" xfId="1" applyFont="1" applyBorder="1" applyAlignment="1">
      <alignment horizontal="center" vertical="center"/>
    </xf>
    <xf numFmtId="0" fontId="55" fillId="0" borderId="8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55" fillId="0" borderId="86" xfId="1" applyFont="1" applyBorder="1" applyAlignment="1">
      <alignment horizontal="center" vertical="center"/>
    </xf>
    <xf numFmtId="0" fontId="50" fillId="0" borderId="13" xfId="1" applyFont="1" applyBorder="1" applyAlignment="1">
      <alignment horizontal="center" vertical="center"/>
    </xf>
    <xf numFmtId="0" fontId="55" fillId="0" borderId="82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9" applyFont="1" applyFill="1" applyAlignment="1">
      <alignment horizontal="center"/>
    </xf>
    <xf numFmtId="0" fontId="2" fillId="0" borderId="0" xfId="3" applyAlignment="1">
      <alignment vertical="center"/>
    </xf>
    <xf numFmtId="0" fontId="2" fillId="0" borderId="0" xfId="3" applyFill="1" applyAlignment="1">
      <alignment vertical="center" wrapText="1"/>
    </xf>
    <xf numFmtId="0" fontId="4" fillId="0" borderId="0" xfId="19" applyFont="1" applyFill="1" applyAlignment="1">
      <alignment vertical="center" wrapText="1"/>
    </xf>
    <xf numFmtId="4" fontId="17" fillId="0" borderId="0" xfId="19" applyNumberFormat="1" applyFont="1" applyAlignment="1">
      <alignment vertical="center" wrapText="1"/>
    </xf>
    <xf numFmtId="4" fontId="17" fillId="0" borderId="0" xfId="19" applyNumberFormat="1" applyFont="1" applyFill="1" applyAlignment="1">
      <alignment vertical="center" wrapText="1"/>
    </xf>
    <xf numFmtId="0" fontId="23" fillId="0" borderId="0" xfId="19" applyFont="1" applyFill="1" applyAlignment="1">
      <alignment vertical="center" wrapText="1"/>
    </xf>
    <xf numFmtId="4" fontId="20" fillId="0" borderId="0" xfId="19" applyNumberFormat="1" applyFont="1" applyFill="1" applyAlignment="1">
      <alignment vertical="center" wrapText="1"/>
    </xf>
    <xf numFmtId="0" fontId="6" fillId="0" borderId="0" xfId="3" applyFont="1" applyAlignment="1">
      <alignment horizontal="center" vertical="center"/>
    </xf>
    <xf numFmtId="4" fontId="17" fillId="0" borderId="0" xfId="3" applyNumberFormat="1" applyFont="1" applyAlignment="1">
      <alignment horizontal="center" vertical="center"/>
    </xf>
    <xf numFmtId="0" fontId="4" fillId="0" borderId="0" xfId="3" applyFont="1" applyAlignment="1">
      <alignment vertical="center"/>
    </xf>
    <xf numFmtId="4" fontId="23" fillId="5" borderId="35" xfId="19" applyNumberFormat="1" applyFont="1" applyFill="1" applyBorder="1" applyAlignment="1">
      <alignment vertical="center"/>
    </xf>
    <xf numFmtId="0" fontId="23" fillId="0" borderId="41" xfId="3" applyFont="1" applyBorder="1" applyAlignment="1">
      <alignment horizontal="center" vertical="center"/>
    </xf>
    <xf numFmtId="0" fontId="23" fillId="0" borderId="52" xfId="3" applyFont="1" applyBorder="1" applyAlignment="1">
      <alignment horizontal="center" vertical="center"/>
    </xf>
    <xf numFmtId="0" fontId="23" fillId="0" borderId="53" xfId="3" applyFont="1" applyBorder="1" applyAlignment="1">
      <alignment horizontal="left" vertical="center"/>
    </xf>
    <xf numFmtId="4" fontId="23" fillId="8" borderId="35" xfId="19" applyNumberFormat="1" applyFont="1" applyFill="1" applyBorder="1" applyAlignment="1">
      <alignment vertical="center"/>
    </xf>
    <xf numFmtId="4" fontId="4" fillId="5" borderId="26" xfId="19" applyNumberFormat="1" applyFont="1" applyFill="1" applyBorder="1" applyAlignment="1">
      <alignment vertical="center"/>
    </xf>
    <xf numFmtId="0" fontId="4" fillId="0" borderId="140" xfId="3" applyFont="1" applyFill="1" applyBorder="1" applyAlignment="1">
      <alignment horizontal="center" vertical="center" wrapText="1"/>
    </xf>
    <xf numFmtId="0" fontId="4" fillId="0" borderId="24" xfId="19" applyFont="1" applyFill="1" applyBorder="1" applyAlignment="1">
      <alignment horizontal="center" vertical="center"/>
    </xf>
    <xf numFmtId="0" fontId="4" fillId="0" borderId="25" xfId="19" applyFont="1" applyFill="1" applyBorder="1" applyAlignment="1">
      <alignment vertical="center"/>
    </xf>
    <xf numFmtId="0" fontId="4" fillId="0" borderId="0" xfId="19" applyFont="1" applyFill="1" applyBorder="1" applyAlignment="1">
      <alignment horizontal="center" vertical="center"/>
    </xf>
    <xf numFmtId="4" fontId="4" fillId="5" borderId="21" xfId="19" applyNumberFormat="1" applyFont="1" applyFill="1" applyBorder="1" applyAlignment="1">
      <alignment vertical="center"/>
    </xf>
    <xf numFmtId="0" fontId="4" fillId="0" borderId="43" xfId="3" applyFont="1" applyFill="1" applyBorder="1" applyAlignment="1">
      <alignment horizontal="center" vertical="center" wrapText="1"/>
    </xf>
    <xf numFmtId="0" fontId="4" fillId="0" borderId="19" xfId="19" applyFont="1" applyFill="1" applyBorder="1" applyAlignment="1">
      <alignment horizontal="center" vertical="center"/>
    </xf>
    <xf numFmtId="0" fontId="4" fillId="0" borderId="20" xfId="19" applyFont="1" applyFill="1" applyBorder="1" applyAlignment="1">
      <alignment vertical="center"/>
    </xf>
    <xf numFmtId="4" fontId="4" fillId="5" borderId="35" xfId="19" applyNumberFormat="1" applyFont="1" applyFill="1" applyBorder="1" applyAlignment="1">
      <alignment vertical="center"/>
    </xf>
    <xf numFmtId="0" fontId="4" fillId="0" borderId="41" xfId="3" applyFont="1" applyFill="1" applyBorder="1" applyAlignment="1">
      <alignment horizontal="center" vertical="center" wrapText="1"/>
    </xf>
    <xf numFmtId="0" fontId="4" fillId="0" borderId="34" xfId="19" applyFont="1" applyFill="1" applyBorder="1" applyAlignment="1">
      <alignment horizontal="center" vertical="center"/>
    </xf>
    <xf numFmtId="0" fontId="4" fillId="0" borderId="33" xfId="19" applyFont="1" applyFill="1" applyBorder="1" applyAlignment="1">
      <alignment vertical="center"/>
    </xf>
    <xf numFmtId="4" fontId="4" fillId="8" borderId="35" xfId="19" applyNumberFormat="1" applyFont="1" applyFill="1" applyBorder="1" applyAlignment="1">
      <alignment vertical="center"/>
    </xf>
    <xf numFmtId="4" fontId="4" fillId="5" borderId="64" xfId="19" applyNumberFormat="1" applyFont="1" applyFill="1" applyBorder="1" applyAlignment="1">
      <alignment vertical="center"/>
    </xf>
    <xf numFmtId="0" fontId="4" fillId="0" borderId="141" xfId="3" applyFont="1" applyFill="1" applyBorder="1" applyAlignment="1">
      <alignment horizontal="center" vertical="center" wrapText="1"/>
    </xf>
    <xf numFmtId="0" fontId="4" fillId="0" borderId="89" xfId="19" applyFont="1" applyFill="1" applyBorder="1" applyAlignment="1">
      <alignment horizontal="center" vertical="center"/>
    </xf>
    <xf numFmtId="0" fontId="4" fillId="0" borderId="117" xfId="19" applyFont="1" applyFill="1" applyBorder="1" applyAlignment="1">
      <alignment vertical="center"/>
    </xf>
    <xf numFmtId="0" fontId="22" fillId="0" borderId="0" xfId="19" applyFont="1" applyFill="1" applyBorder="1" applyAlignment="1">
      <alignment horizontal="center" vertical="center"/>
    </xf>
    <xf numFmtId="0" fontId="4" fillId="0" borderId="0" xfId="19" applyFont="1" applyFill="1" applyBorder="1" applyAlignment="1">
      <alignment vertical="center"/>
    </xf>
    <xf numFmtId="4" fontId="19" fillId="0" borderId="1" xfId="19" applyNumberFormat="1" applyFont="1" applyFill="1" applyBorder="1" applyAlignment="1">
      <alignment vertical="center" wrapText="1"/>
    </xf>
    <xf numFmtId="4" fontId="19" fillId="0" borderId="40" xfId="19" applyNumberFormat="1" applyFont="1" applyFill="1" applyBorder="1" applyAlignment="1">
      <alignment vertical="center" wrapText="1"/>
    </xf>
    <xf numFmtId="4" fontId="4" fillId="5" borderId="6" xfId="19" applyNumberFormat="1" applyFont="1" applyFill="1" applyBorder="1" applyAlignment="1">
      <alignment vertical="center" wrapText="1"/>
    </xf>
    <xf numFmtId="0" fontId="4" fillId="0" borderId="50" xfId="3" applyFont="1" applyFill="1" applyBorder="1" applyAlignment="1">
      <alignment horizontal="center" vertical="center" wrapText="1"/>
    </xf>
    <xf numFmtId="49" fontId="4" fillId="0" borderId="51" xfId="3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4" fontId="4" fillId="0" borderId="7" xfId="19" applyNumberFormat="1" applyFont="1" applyBorder="1" applyAlignment="1">
      <alignment vertical="center" wrapText="1"/>
    </xf>
    <xf numFmtId="4" fontId="4" fillId="0" borderId="73" xfId="3" applyNumberFormat="1" applyFont="1" applyBorder="1" applyAlignment="1">
      <alignment horizontal="right" vertical="center" wrapText="1"/>
    </xf>
    <xf numFmtId="4" fontId="4" fillId="8" borderId="6" xfId="19" applyNumberFormat="1" applyFont="1" applyFill="1" applyBorder="1" applyAlignment="1">
      <alignment vertical="center" wrapText="1"/>
    </xf>
    <xf numFmtId="4" fontId="4" fillId="5" borderId="75" xfId="19" applyNumberFormat="1" applyFont="1" applyFill="1" applyBorder="1" applyAlignment="1">
      <alignment vertical="center" wrapText="1"/>
    </xf>
    <xf numFmtId="49" fontId="4" fillId="0" borderId="55" xfId="3" applyNumberFormat="1" applyFont="1" applyFill="1" applyBorder="1" applyAlignment="1">
      <alignment horizontal="center" vertical="center" wrapText="1"/>
    </xf>
    <xf numFmtId="4" fontId="4" fillId="0" borderId="20" xfId="19" applyNumberFormat="1" applyFont="1" applyBorder="1" applyAlignment="1">
      <alignment vertical="center" wrapText="1"/>
    </xf>
    <xf numFmtId="4" fontId="4" fillId="0" borderId="74" xfId="3" applyNumberFormat="1" applyFont="1" applyBorder="1" applyAlignment="1">
      <alignment horizontal="right" vertical="center" wrapText="1"/>
    </xf>
    <xf numFmtId="4" fontId="4" fillId="8" borderId="75" xfId="19" applyNumberFormat="1" applyFont="1" applyFill="1" applyBorder="1" applyAlignment="1">
      <alignment vertical="center" wrapText="1"/>
    </xf>
    <xf numFmtId="4" fontId="4" fillId="5" borderId="11" xfId="19" applyNumberFormat="1" applyFont="1" applyFill="1" applyBorder="1" applyAlignment="1">
      <alignment vertical="center" wrapText="1"/>
    </xf>
    <xf numFmtId="0" fontId="4" fillId="0" borderId="45" xfId="3" applyFont="1" applyFill="1" applyBorder="1" applyAlignment="1">
      <alignment horizontal="center" vertical="center" wrapText="1"/>
    </xf>
    <xf numFmtId="49" fontId="4" fillId="0" borderId="142" xfId="3" applyNumberFormat="1" applyFont="1" applyFill="1" applyBorder="1" applyAlignment="1">
      <alignment horizontal="center" vertical="center" wrapText="1"/>
    </xf>
    <xf numFmtId="4" fontId="4" fillId="0" borderId="12" xfId="19" applyNumberFormat="1" applyFont="1" applyBorder="1" applyAlignment="1">
      <alignment vertical="center" wrapText="1"/>
    </xf>
    <xf numFmtId="4" fontId="4" fillId="0" borderId="70" xfId="3" applyNumberFormat="1" applyFont="1" applyBorder="1" applyAlignment="1">
      <alignment horizontal="right" vertical="center" wrapText="1"/>
    </xf>
    <xf numFmtId="4" fontId="4" fillId="8" borderId="11" xfId="19" applyNumberFormat="1" applyFont="1" applyFill="1" applyBorder="1" applyAlignment="1">
      <alignment vertical="center" wrapText="1"/>
    </xf>
    <xf numFmtId="4" fontId="23" fillId="5" borderId="100" xfId="3" applyNumberFormat="1" applyFont="1" applyFill="1" applyBorder="1" applyAlignment="1">
      <alignment vertical="center"/>
    </xf>
    <xf numFmtId="49" fontId="23" fillId="0" borderId="98" xfId="3" applyNumberFormat="1" applyFont="1" applyBorder="1" applyAlignment="1">
      <alignment horizontal="center" vertical="center"/>
    </xf>
    <xf numFmtId="0" fontId="23" fillId="0" borderId="143" xfId="3" applyFont="1" applyBorder="1" applyAlignment="1">
      <alignment vertical="center"/>
    </xf>
    <xf numFmtId="4" fontId="23" fillId="8" borderId="100" xfId="3" applyNumberFormat="1" applyFont="1" applyFill="1" applyBorder="1" applyAlignment="1">
      <alignment vertical="center"/>
    </xf>
    <xf numFmtId="4" fontId="4" fillId="5" borderId="131" xfId="19" applyNumberFormat="1" applyFont="1" applyFill="1" applyBorder="1" applyAlignment="1">
      <alignment vertical="center"/>
    </xf>
    <xf numFmtId="0" fontId="4" fillId="0" borderId="101" xfId="3" applyFont="1" applyBorder="1" applyAlignment="1">
      <alignment horizontal="center" vertical="center"/>
    </xf>
    <xf numFmtId="49" fontId="4" fillId="0" borderId="102" xfId="3" applyNumberFormat="1" applyFont="1" applyBorder="1" applyAlignment="1">
      <alignment horizontal="center" vertical="center"/>
    </xf>
    <xf numFmtId="0" fontId="4" fillId="0" borderId="136" xfId="3" applyFont="1" applyBorder="1" applyAlignment="1">
      <alignment vertical="center"/>
    </xf>
    <xf numFmtId="4" fontId="4" fillId="8" borderId="131" xfId="19" applyNumberFormat="1" applyFont="1" applyFill="1" applyBorder="1" applyAlignment="1">
      <alignment vertical="center"/>
    </xf>
    <xf numFmtId="0" fontId="4" fillId="8" borderId="35" xfId="19" applyFont="1" applyFill="1" applyBorder="1" applyAlignment="1">
      <alignment vertical="center"/>
    </xf>
    <xf numFmtId="4" fontId="4" fillId="0" borderId="74" xfId="19" applyNumberFormat="1" applyFont="1" applyFill="1" applyBorder="1" applyAlignment="1">
      <alignment horizontal="center" vertical="center" wrapText="1"/>
    </xf>
    <xf numFmtId="0" fontId="4" fillId="0" borderId="60" xfId="3" applyFont="1" applyBorder="1" applyAlignment="1">
      <alignment horizontal="center" vertical="center"/>
    </xf>
    <xf numFmtId="49" fontId="4" fillId="0" borderId="61" xfId="3" applyNumberFormat="1" applyFont="1" applyBorder="1" applyAlignment="1">
      <alignment horizontal="center" vertical="center"/>
    </xf>
    <xf numFmtId="0" fontId="4" fillId="0" borderId="62" xfId="3" applyFont="1" applyBorder="1" applyAlignment="1">
      <alignment vertical="center"/>
    </xf>
    <xf numFmtId="0" fontId="34" fillId="0" borderId="0" xfId="25" applyFont="1" applyBorder="1"/>
    <xf numFmtId="4" fontId="23" fillId="5" borderId="21" xfId="3" applyNumberFormat="1" applyFont="1" applyFill="1" applyBorder="1" applyAlignment="1">
      <alignment vertical="center"/>
    </xf>
    <xf numFmtId="0" fontId="23" fillId="0" borderId="43" xfId="3" applyFont="1" applyBorder="1" applyAlignment="1">
      <alignment horizontal="center" vertical="center"/>
    </xf>
    <xf numFmtId="49" fontId="23" fillId="0" borderId="54" xfId="3" applyNumberFormat="1" applyFont="1" applyBorder="1" applyAlignment="1">
      <alignment horizontal="center" vertical="center"/>
    </xf>
    <xf numFmtId="0" fontId="23" fillId="0" borderId="55" xfId="3" applyFont="1" applyBorder="1" applyAlignment="1">
      <alignment vertical="center"/>
    </xf>
    <xf numFmtId="4" fontId="23" fillId="8" borderId="21" xfId="3" applyNumberFormat="1" applyFont="1" applyFill="1" applyBorder="1" applyAlignment="1">
      <alignment vertical="center"/>
    </xf>
    <xf numFmtId="0" fontId="4" fillId="0" borderId="87" xfId="3" applyFont="1" applyFill="1" applyBorder="1" applyAlignment="1">
      <alignment horizontal="center" vertical="center"/>
    </xf>
    <xf numFmtId="49" fontId="4" fillId="0" borderId="29" xfId="3" applyNumberFormat="1" applyFont="1" applyFill="1" applyBorder="1" applyAlignment="1">
      <alignment horizontal="center" vertical="center"/>
    </xf>
    <xf numFmtId="0" fontId="4" fillId="0" borderId="30" xfId="3" applyFont="1" applyBorder="1" applyAlignment="1">
      <alignment vertical="center"/>
    </xf>
    <xf numFmtId="0" fontId="4" fillId="0" borderId="86" xfId="3" applyFont="1" applyFill="1" applyBorder="1" applyAlignment="1">
      <alignment horizontal="center" vertical="center"/>
    </xf>
    <xf numFmtId="4" fontId="23" fillId="5" borderId="108" xfId="3" applyNumberFormat="1" applyFont="1" applyFill="1" applyBorder="1" applyAlignment="1">
      <alignment vertical="center"/>
    </xf>
    <xf numFmtId="0" fontId="23" fillId="0" borderId="104" xfId="3" applyFont="1" applyBorder="1" applyAlignment="1">
      <alignment horizontal="center" vertical="center"/>
    </xf>
    <xf numFmtId="49" fontId="23" fillId="0" borderId="105" xfId="3" applyNumberFormat="1" applyFont="1" applyBorder="1" applyAlignment="1">
      <alignment horizontal="center" vertical="center"/>
    </xf>
    <xf numFmtId="0" fontId="23" fillId="0" borderId="130" xfId="3" applyFont="1" applyBorder="1" applyAlignment="1">
      <alignment vertical="center"/>
    </xf>
    <xf numFmtId="4" fontId="23" fillId="8" borderId="108" xfId="3" applyNumberFormat="1" applyFont="1" applyFill="1" applyBorder="1" applyAlignment="1">
      <alignment vertical="center"/>
    </xf>
    <xf numFmtId="0" fontId="4" fillId="0" borderId="136" xfId="3" applyFont="1" applyBorder="1" applyAlignment="1">
      <alignment vertical="center" wrapText="1"/>
    </xf>
    <xf numFmtId="0" fontId="4" fillId="0" borderId="30" xfId="20" applyFont="1" applyBorder="1" applyAlignment="1">
      <alignment vertical="center" wrapText="1"/>
    </xf>
    <xf numFmtId="4" fontId="4" fillId="5" borderId="63" xfId="19" applyNumberFormat="1" applyFont="1" applyFill="1" applyBorder="1" applyAlignment="1">
      <alignment vertical="center"/>
    </xf>
    <xf numFmtId="4" fontId="4" fillId="8" borderId="63" xfId="19" applyNumberFormat="1" applyFont="1" applyFill="1" applyBorder="1" applyAlignment="1">
      <alignment vertical="center"/>
    </xf>
    <xf numFmtId="0" fontId="4" fillId="0" borderId="43" xfId="3" applyFont="1" applyBorder="1" applyAlignment="1">
      <alignment horizontal="center" vertical="center"/>
    </xf>
    <xf numFmtId="49" fontId="4" fillId="0" borderId="54" xfId="3" applyNumberFormat="1" applyFont="1" applyBorder="1" applyAlignment="1">
      <alignment horizontal="center" vertical="center"/>
    </xf>
    <xf numFmtId="0" fontId="4" fillId="0" borderId="55" xfId="3" applyFont="1" applyBorder="1" applyAlignment="1">
      <alignment vertical="center"/>
    </xf>
    <xf numFmtId="0" fontId="4" fillId="0" borderId="78" xfId="19" applyFont="1" applyBorder="1" applyAlignment="1">
      <alignment vertical="center"/>
    </xf>
    <xf numFmtId="0" fontId="4" fillId="0" borderId="89" xfId="19" applyFont="1" applyBorder="1" applyAlignment="1">
      <alignment horizontal="center" vertical="center"/>
    </xf>
    <xf numFmtId="0" fontId="4" fillId="0" borderId="89" xfId="19" applyFont="1" applyBorder="1" applyAlignment="1">
      <alignment vertical="center"/>
    </xf>
    <xf numFmtId="4" fontId="23" fillId="5" borderId="9" xfId="19" applyNumberFormat="1" applyFont="1" applyFill="1" applyBorder="1" applyAlignment="1">
      <alignment vertical="center"/>
    </xf>
    <xf numFmtId="0" fontId="4" fillId="5" borderId="35" xfId="19" applyFont="1" applyFill="1" applyBorder="1" applyAlignment="1">
      <alignment vertical="center"/>
    </xf>
    <xf numFmtId="4" fontId="4" fillId="0" borderId="35" xfId="3" applyNumberFormat="1" applyFont="1" applyFill="1" applyBorder="1" applyAlignment="1">
      <alignment horizontal="center" vertical="center" wrapText="1"/>
    </xf>
    <xf numFmtId="4" fontId="10" fillId="0" borderId="0" xfId="20" applyNumberFormat="1" applyFont="1" applyFill="1" applyBorder="1" applyAlignment="1">
      <alignment vertical="center"/>
    </xf>
    <xf numFmtId="4" fontId="4" fillId="0" borderId="0" xfId="12" applyNumberFormat="1" applyFont="1" applyFill="1" applyBorder="1" applyAlignment="1">
      <alignment vertical="center"/>
    </xf>
    <xf numFmtId="49" fontId="4" fillId="0" borderId="19" xfId="12" applyNumberFormat="1" applyFont="1" applyFill="1" applyBorder="1" applyAlignment="1">
      <alignment horizontal="center" vertical="center"/>
    </xf>
    <xf numFmtId="0" fontId="4" fillId="0" borderId="74" xfId="3" applyFont="1" applyBorder="1" applyAlignment="1">
      <alignment vertical="top" wrapText="1"/>
    </xf>
    <xf numFmtId="49" fontId="4" fillId="0" borderId="12" xfId="12" applyNumberFormat="1" applyFont="1" applyFill="1" applyBorder="1" applyAlignment="1">
      <alignment horizontal="center" vertical="center"/>
    </xf>
    <xf numFmtId="0" fontId="4" fillId="0" borderId="70" xfId="3" applyFont="1" applyBorder="1" applyAlignment="1">
      <alignment horizontal="left" vertical="center" wrapText="1"/>
    </xf>
    <xf numFmtId="4" fontId="4" fillId="8" borderId="14" xfId="19" applyNumberFormat="1" applyFont="1" applyFill="1" applyBorder="1" applyAlignment="1">
      <alignment vertical="center"/>
    </xf>
    <xf numFmtId="0" fontId="4" fillId="0" borderId="0" xfId="20" applyFont="1" applyFill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/>
    </xf>
    <xf numFmtId="49" fontId="4" fillId="0" borderId="0" xfId="3" applyNumberFormat="1" applyFont="1" applyBorder="1" applyAlignment="1">
      <alignment horizontal="center" vertical="center"/>
    </xf>
    <xf numFmtId="0" fontId="4" fillId="0" borderId="0" xfId="3" applyFont="1" applyBorder="1" applyAlignment="1">
      <alignment vertical="center"/>
    </xf>
    <xf numFmtId="4" fontId="4" fillId="5" borderId="31" xfId="19" applyNumberFormat="1" applyFont="1" applyFill="1" applyBorder="1" applyAlignment="1">
      <alignment vertical="center"/>
    </xf>
    <xf numFmtId="0" fontId="4" fillId="0" borderId="95" xfId="3" applyFont="1" applyBorder="1" applyAlignment="1">
      <alignment horizontal="center" vertical="center"/>
    </xf>
    <xf numFmtId="2" fontId="4" fillId="0" borderId="77" xfId="3" applyNumberFormat="1" applyFont="1" applyBorder="1" applyAlignment="1">
      <alignment vertical="center"/>
    </xf>
    <xf numFmtId="0" fontId="4" fillId="0" borderId="94" xfId="3" applyFont="1" applyBorder="1" applyAlignment="1">
      <alignment horizontal="center" vertical="center"/>
    </xf>
    <xf numFmtId="2" fontId="4" fillId="0" borderId="76" xfId="3" applyNumberFormat="1" applyFont="1" applyBorder="1" applyAlignment="1">
      <alignment vertical="center"/>
    </xf>
    <xf numFmtId="4" fontId="4" fillId="5" borderId="21" xfId="20" applyNumberFormat="1" applyFont="1" applyFill="1" applyBorder="1" applyAlignment="1">
      <alignment horizontal="right" vertical="center" wrapText="1"/>
    </xf>
    <xf numFmtId="0" fontId="4" fillId="0" borderId="74" xfId="20" applyFont="1" applyBorder="1" applyAlignment="1">
      <alignment vertical="center" wrapText="1"/>
    </xf>
    <xf numFmtId="4" fontId="4" fillId="8" borderId="21" xfId="20" applyNumberFormat="1" applyFont="1" applyFill="1" applyBorder="1" applyAlignment="1">
      <alignment horizontal="right" vertical="center" wrapText="1"/>
    </xf>
    <xf numFmtId="0" fontId="4" fillId="0" borderId="116" xfId="3" applyFont="1" applyBorder="1" applyAlignment="1">
      <alignment horizontal="center" vertical="center"/>
    </xf>
    <xf numFmtId="0" fontId="4" fillId="0" borderId="79" xfId="20" applyFont="1" applyBorder="1" applyAlignment="1">
      <alignment vertical="center" wrapText="1"/>
    </xf>
    <xf numFmtId="2" fontId="4" fillId="0" borderId="0" xfId="3" applyNumberFormat="1" applyFont="1" applyFill="1" applyBorder="1" applyAlignment="1">
      <alignment vertical="center"/>
    </xf>
    <xf numFmtId="4" fontId="35" fillId="5" borderId="9" xfId="19" applyNumberFormat="1" applyFont="1" applyFill="1" applyBorder="1" applyAlignment="1">
      <alignment vertical="center" wrapText="1"/>
    </xf>
    <xf numFmtId="49" fontId="4" fillId="0" borderId="85" xfId="3" applyNumberFormat="1" applyFont="1" applyFill="1" applyBorder="1" applyAlignment="1">
      <alignment horizontal="center" vertical="center"/>
    </xf>
    <xf numFmtId="0" fontId="4" fillId="0" borderId="7" xfId="3" applyFont="1" applyFill="1" applyBorder="1" applyAlignment="1">
      <alignment vertical="center" wrapText="1"/>
    </xf>
    <xf numFmtId="4" fontId="35" fillId="8" borderId="6" xfId="19" applyNumberFormat="1" applyFont="1" applyFill="1" applyBorder="1" applyAlignment="1">
      <alignment vertical="center" wrapText="1"/>
    </xf>
    <xf numFmtId="4" fontId="35" fillId="5" borderId="31" xfId="19" applyNumberFormat="1" applyFont="1" applyFill="1" applyBorder="1" applyAlignment="1">
      <alignment vertical="center" wrapText="1"/>
    </xf>
    <xf numFmtId="49" fontId="4" fillId="0" borderId="87" xfId="3" applyNumberFormat="1" applyFont="1" applyFill="1" applyBorder="1" applyAlignment="1">
      <alignment horizontal="center" vertical="center"/>
    </xf>
    <xf numFmtId="4" fontId="35" fillId="8" borderId="95" xfId="19" applyNumberFormat="1" applyFont="1" applyFill="1" applyBorder="1" applyAlignment="1">
      <alignment vertical="center" wrapText="1"/>
    </xf>
    <xf numFmtId="4" fontId="4" fillId="0" borderId="90" xfId="19" applyNumberFormat="1" applyFont="1" applyFill="1" applyBorder="1" applyAlignment="1">
      <alignment vertical="center" wrapText="1"/>
    </xf>
    <xf numFmtId="4" fontId="35" fillId="8" borderId="75" xfId="17" applyNumberFormat="1" applyFont="1" applyFill="1" applyBorder="1" applyAlignment="1">
      <alignment horizontal="right" vertical="center" wrapText="1"/>
    </xf>
    <xf numFmtId="4" fontId="35" fillId="5" borderId="21" xfId="19" applyNumberFormat="1" applyFont="1" applyFill="1" applyBorder="1" applyAlignment="1">
      <alignment vertical="center" wrapText="1"/>
    </xf>
    <xf numFmtId="49" fontId="4" fillId="0" borderId="86" xfId="3" applyNumberFormat="1" applyFont="1" applyFill="1" applyBorder="1" applyAlignment="1">
      <alignment horizontal="center" vertical="center"/>
    </xf>
    <xf numFmtId="4" fontId="35" fillId="8" borderId="75" xfId="19" applyNumberFormat="1" applyFont="1" applyFill="1" applyBorder="1" applyAlignment="1">
      <alignment vertical="center" wrapText="1"/>
    </xf>
    <xf numFmtId="4" fontId="4" fillId="0" borderId="91" xfId="19" applyNumberFormat="1" applyFont="1" applyFill="1" applyBorder="1" applyAlignment="1">
      <alignment vertical="center" wrapText="1"/>
    </xf>
    <xf numFmtId="4" fontId="35" fillId="5" borderId="64" xfId="19" applyNumberFormat="1" applyFont="1" applyFill="1" applyBorder="1" applyAlignment="1">
      <alignment vertical="center" wrapText="1"/>
    </xf>
    <xf numFmtId="49" fontId="4" fillId="0" borderId="88" xfId="3" applyNumberFormat="1" applyFont="1" applyFill="1" applyBorder="1" applyAlignment="1">
      <alignment horizontal="center" vertical="center"/>
    </xf>
    <xf numFmtId="4" fontId="4" fillId="0" borderId="126" xfId="19" applyNumberFormat="1" applyFont="1" applyFill="1" applyBorder="1" applyAlignment="1">
      <alignment vertical="center" wrapText="1"/>
    </xf>
    <xf numFmtId="4" fontId="35" fillId="0" borderId="0" xfId="19" applyNumberFormat="1" applyFont="1" applyFill="1" applyBorder="1" applyAlignment="1">
      <alignment vertical="center" wrapText="1"/>
    </xf>
    <xf numFmtId="4" fontId="4" fillId="0" borderId="0" xfId="19" applyNumberFormat="1" applyFont="1" applyFill="1" applyBorder="1" applyAlignment="1">
      <alignment vertical="center" wrapText="1"/>
    </xf>
    <xf numFmtId="0" fontId="4" fillId="0" borderId="22" xfId="19" applyFont="1" applyBorder="1" applyAlignment="1">
      <alignment horizontal="center" vertical="center"/>
    </xf>
    <xf numFmtId="4" fontId="35" fillId="8" borderId="95" xfId="17" applyNumberFormat="1" applyFont="1" applyFill="1" applyBorder="1" applyAlignment="1">
      <alignment horizontal="right" vertical="center" wrapText="1"/>
    </xf>
    <xf numFmtId="49" fontId="4" fillId="0" borderId="125" xfId="3" applyNumberFormat="1" applyFont="1" applyFill="1" applyBorder="1" applyAlignment="1">
      <alignment horizontal="center" vertical="center"/>
    </xf>
    <xf numFmtId="49" fontId="4" fillId="0" borderId="32" xfId="22" applyNumberFormat="1" applyFont="1" applyFill="1" applyBorder="1" applyAlignment="1">
      <alignment horizontal="center" vertical="center"/>
    </xf>
    <xf numFmtId="4" fontId="4" fillId="0" borderId="124" xfId="19" applyNumberFormat="1" applyFont="1" applyFill="1" applyBorder="1" applyAlignment="1">
      <alignment vertical="center" wrapText="1"/>
    </xf>
    <xf numFmtId="49" fontId="4" fillId="0" borderId="89" xfId="3" applyNumberFormat="1" applyFont="1" applyFill="1" applyBorder="1" applyAlignment="1">
      <alignment horizontal="center" vertical="center"/>
    </xf>
    <xf numFmtId="0" fontId="4" fillId="0" borderId="117" xfId="20" applyFont="1" applyFill="1" applyBorder="1" applyAlignment="1">
      <alignment vertical="center" wrapText="1"/>
    </xf>
    <xf numFmtId="4" fontId="35" fillId="8" borderId="116" xfId="17" applyNumberFormat="1" applyFont="1" applyFill="1" applyBorder="1" applyAlignment="1">
      <alignment horizontal="right" vertical="center" wrapText="1"/>
    </xf>
    <xf numFmtId="0" fontId="18" fillId="0" borderId="0" xfId="5" applyFont="1" applyFill="1" applyAlignment="1">
      <alignment horizontal="center" vertical="center"/>
    </xf>
    <xf numFmtId="0" fontId="4" fillId="0" borderId="19" xfId="3" applyNumberFormat="1" applyFont="1" applyBorder="1" applyAlignment="1">
      <alignment horizontal="center" vertical="center" wrapText="1"/>
    </xf>
    <xf numFmtId="4" fontId="4" fillId="0" borderId="21" xfId="19" applyNumberFormat="1" applyFont="1" applyFill="1" applyBorder="1" applyAlignment="1">
      <alignment horizontal="center" vertical="center" wrapText="1"/>
    </xf>
    <xf numFmtId="0" fontId="4" fillId="0" borderId="37" xfId="3" applyFont="1" applyBorder="1" applyAlignment="1">
      <alignment horizontal="center" vertical="center" wrapText="1"/>
    </xf>
    <xf numFmtId="0" fontId="4" fillId="0" borderId="13" xfId="3" applyNumberFormat="1" applyFont="1" applyBorder="1" applyAlignment="1">
      <alignment horizontal="center" vertical="center" wrapText="1"/>
    </xf>
    <xf numFmtId="0" fontId="4" fillId="0" borderId="70" xfId="3" applyFont="1" applyBorder="1" applyAlignment="1">
      <alignment vertical="center"/>
    </xf>
    <xf numFmtId="0" fontId="2" fillId="0" borderId="0" xfId="20" applyAlignment="1">
      <alignment vertical="center"/>
    </xf>
    <xf numFmtId="0" fontId="49" fillId="0" borderId="0" xfId="23" applyAlignment="1">
      <alignment vertical="center"/>
    </xf>
    <xf numFmtId="0" fontId="18" fillId="0" borderId="0" xfId="6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0" fillId="5" borderId="4" xfId="1" applyFont="1" applyFill="1" applyBorder="1" applyAlignment="1">
      <alignment horizontal="center"/>
    </xf>
    <xf numFmtId="0" fontId="52" fillId="0" borderId="1" xfId="23" applyFont="1" applyBorder="1" applyAlignment="1">
      <alignment horizontal="center" vertical="center"/>
    </xf>
    <xf numFmtId="0" fontId="7" fillId="0" borderId="2" xfId="20" applyFont="1" applyFill="1" applyBorder="1" applyAlignment="1">
      <alignment horizontal="center" vertical="center"/>
    </xf>
    <xf numFmtId="0" fontId="7" fillId="0" borderId="2" xfId="20" applyFont="1" applyBorder="1" applyAlignment="1">
      <alignment horizontal="center" vertical="center"/>
    </xf>
    <xf numFmtId="0" fontId="7" fillId="0" borderId="40" xfId="20" applyFont="1" applyBorder="1" applyAlignment="1">
      <alignment horizontal="center" vertical="center"/>
    </xf>
    <xf numFmtId="0" fontId="52" fillId="0" borderId="5" xfId="23" applyFont="1" applyBorder="1" applyAlignment="1">
      <alignment horizontal="center" vertical="center"/>
    </xf>
    <xf numFmtId="4" fontId="50" fillId="5" borderId="21" xfId="23" applyNumberFormat="1" applyFont="1" applyFill="1" applyBorder="1" applyAlignment="1">
      <alignment vertical="center"/>
    </xf>
    <xf numFmtId="0" fontId="50" fillId="0" borderId="75" xfId="23" applyFont="1" applyFill="1" applyBorder="1" applyAlignment="1">
      <alignment horizontal="center" vertical="center"/>
    </xf>
    <xf numFmtId="4" fontId="57" fillId="0" borderId="4" xfId="23" applyNumberFormat="1" applyFont="1" applyFill="1" applyBorder="1" applyAlignment="1">
      <alignment horizontal="right" vertical="center"/>
    </xf>
    <xf numFmtId="0" fontId="57" fillId="0" borderId="16" xfId="23" applyFont="1" applyFill="1" applyBorder="1" applyAlignment="1">
      <alignment horizontal="center" vertical="center"/>
    </xf>
    <xf numFmtId="0" fontId="58" fillId="0" borderId="2" xfId="20" applyFont="1" applyFill="1" applyBorder="1" applyAlignment="1">
      <alignment horizontal="center" vertical="center"/>
    </xf>
    <xf numFmtId="0" fontId="58" fillId="0" borderId="3" xfId="20" applyFont="1" applyFill="1" applyBorder="1" applyAlignment="1">
      <alignment horizontal="center" vertical="center"/>
    </xf>
    <xf numFmtId="0" fontId="58" fillId="0" borderId="40" xfId="20" applyFont="1" applyFill="1" applyBorder="1" applyAlignment="1">
      <alignment horizontal="center" vertical="center"/>
    </xf>
    <xf numFmtId="0" fontId="31" fillId="0" borderId="5" xfId="20" applyFont="1" applyBorder="1" applyAlignment="1">
      <alignment vertical="center"/>
    </xf>
    <xf numFmtId="0" fontId="15" fillId="0" borderId="0" xfId="20" applyFont="1" applyAlignment="1">
      <alignment vertical="center"/>
    </xf>
    <xf numFmtId="0" fontId="52" fillId="0" borderId="1" xfId="23" applyFont="1" applyFill="1" applyBorder="1" applyAlignment="1">
      <alignment horizontal="center" vertical="center"/>
    </xf>
    <xf numFmtId="0" fontId="10" fillId="0" borderId="2" xfId="20" applyFont="1" applyFill="1" applyBorder="1" applyAlignment="1">
      <alignment horizontal="center" vertical="center"/>
    </xf>
    <xf numFmtId="0" fontId="52" fillId="0" borderId="3" xfId="23" applyFont="1" applyBorder="1" applyAlignment="1">
      <alignment horizontal="center" vertical="center"/>
    </xf>
    <xf numFmtId="0" fontId="52" fillId="0" borderId="40" xfId="23" applyFont="1" applyBorder="1" applyAlignment="1">
      <alignment horizontal="center" vertical="center"/>
    </xf>
    <xf numFmtId="0" fontId="52" fillId="0" borderId="5" xfId="23" applyFont="1" applyBorder="1" applyAlignment="1">
      <alignment vertical="center"/>
    </xf>
    <xf numFmtId="4" fontId="50" fillId="5" borderId="31" xfId="23" applyNumberFormat="1" applyFont="1" applyFill="1" applyBorder="1" applyAlignment="1">
      <alignment vertical="center"/>
    </xf>
    <xf numFmtId="0" fontId="50" fillId="0" borderId="95" xfId="23" applyFont="1" applyFill="1" applyBorder="1" applyAlignment="1">
      <alignment horizontal="center" vertical="center"/>
    </xf>
    <xf numFmtId="49" fontId="50" fillId="0" borderId="29" xfId="23" applyNumberFormat="1" applyFont="1" applyBorder="1" applyAlignment="1">
      <alignment horizontal="center" vertical="center"/>
    </xf>
    <xf numFmtId="0" fontId="50" fillId="0" borderId="29" xfId="23" applyFont="1" applyBorder="1" applyAlignment="1">
      <alignment horizontal="center" vertical="center"/>
    </xf>
    <xf numFmtId="0" fontId="50" fillId="0" borderId="77" xfId="23" applyFont="1" applyBorder="1" applyAlignment="1">
      <alignment horizontal="center" vertical="center"/>
    </xf>
    <xf numFmtId="0" fontId="50" fillId="0" borderId="32" xfId="23" applyFont="1" applyBorder="1" applyAlignment="1">
      <alignment vertical="center"/>
    </xf>
    <xf numFmtId="0" fontId="4" fillId="0" borderId="0" xfId="20" applyFont="1" applyAlignment="1">
      <alignment vertical="center"/>
    </xf>
    <xf numFmtId="0" fontId="50" fillId="0" borderId="18" xfId="23" applyFont="1" applyFill="1" applyBorder="1" applyAlignment="1">
      <alignment horizontal="center" vertical="center"/>
    </xf>
    <xf numFmtId="0" fontId="50" fillId="0" borderId="86" xfId="23" applyFont="1" applyBorder="1" applyAlignment="1">
      <alignment horizontal="center" vertical="center"/>
    </xf>
    <xf numFmtId="0" fontId="50" fillId="0" borderId="20" xfId="23" applyFont="1" applyBorder="1" applyAlignment="1">
      <alignment horizontal="center" vertical="center"/>
    </xf>
    <xf numFmtId="0" fontId="50" fillId="0" borderId="74" xfId="23" applyFont="1" applyBorder="1" applyAlignment="1">
      <alignment horizontal="center" vertical="center"/>
    </xf>
    <xf numFmtId="0" fontId="50" fillId="0" borderId="19" xfId="23" applyFont="1" applyBorder="1" applyAlignment="1">
      <alignment horizontal="center" vertical="center"/>
    </xf>
    <xf numFmtId="0" fontId="50" fillId="0" borderId="22" xfId="23" applyFont="1" applyBorder="1" applyAlignment="1">
      <alignment vertical="center"/>
    </xf>
    <xf numFmtId="4" fontId="50" fillId="0" borderId="22" xfId="23" applyNumberFormat="1" applyFont="1" applyBorder="1" applyAlignment="1">
      <alignment vertical="center"/>
    </xf>
    <xf numFmtId="0" fontId="50" fillId="0" borderId="28" xfId="23" applyFont="1" applyFill="1" applyBorder="1" applyAlignment="1">
      <alignment horizontal="center" vertical="center"/>
    </xf>
    <xf numFmtId="0" fontId="50" fillId="0" borderId="87" xfId="23" applyFont="1" applyBorder="1" applyAlignment="1">
      <alignment horizontal="center" vertical="center"/>
    </xf>
    <xf numFmtId="0" fontId="50" fillId="0" borderId="30" xfId="23" applyFont="1" applyBorder="1" applyAlignment="1">
      <alignment horizontal="center" vertical="center"/>
    </xf>
    <xf numFmtId="4" fontId="50" fillId="0" borderId="32" xfId="23" applyNumberFormat="1" applyFont="1" applyBorder="1" applyAlignment="1">
      <alignment vertical="center"/>
    </xf>
    <xf numFmtId="4" fontId="50" fillId="5" borderId="64" xfId="23" applyNumberFormat="1" applyFont="1" applyFill="1" applyBorder="1" applyAlignment="1">
      <alignment vertical="center"/>
    </xf>
    <xf numFmtId="0" fontId="50" fillId="0" borderId="78" xfId="23" applyFont="1" applyFill="1" applyBorder="1" applyAlignment="1">
      <alignment horizontal="center" vertical="center"/>
    </xf>
    <xf numFmtId="0" fontId="50" fillId="0" borderId="88" xfId="23" applyFont="1" applyBorder="1" applyAlignment="1">
      <alignment horizontal="center" vertical="center"/>
    </xf>
    <xf numFmtId="0" fontId="50" fillId="0" borderId="117" xfId="23" applyFont="1" applyBorder="1" applyAlignment="1">
      <alignment horizontal="center" vertical="center"/>
    </xf>
    <xf numFmtId="0" fontId="50" fillId="0" borderId="79" xfId="23" applyFont="1" applyBorder="1" applyAlignment="1">
      <alignment horizontal="center" vertical="center"/>
    </xf>
    <xf numFmtId="4" fontId="50" fillId="0" borderId="118" xfId="23" applyNumberFormat="1" applyFont="1" applyBorder="1" applyAlignment="1">
      <alignment vertical="center"/>
    </xf>
    <xf numFmtId="4" fontId="2" fillId="0" borderId="0" xfId="20" applyNumberFormat="1" applyAlignment="1">
      <alignment vertical="center"/>
    </xf>
    <xf numFmtId="4" fontId="4" fillId="0" borderId="0" xfId="19" applyNumberFormat="1" applyFont="1" applyAlignment="1">
      <alignment horizontal="right" vertical="center" wrapText="1"/>
    </xf>
    <xf numFmtId="0" fontId="23" fillId="0" borderId="143" xfId="3" applyFont="1" applyBorder="1" applyAlignment="1">
      <alignment horizontal="center" vertical="center"/>
    </xf>
    <xf numFmtId="0" fontId="23" fillId="0" borderId="39" xfId="3" applyFont="1" applyBorder="1" applyAlignment="1">
      <alignment horizontal="left" vertical="center"/>
    </xf>
    <xf numFmtId="49" fontId="4" fillId="9" borderId="19" xfId="19" quotePrefix="1" applyNumberFormat="1" applyFont="1" applyFill="1" applyBorder="1" applyAlignment="1">
      <alignment horizontal="center" vertical="center"/>
    </xf>
    <xf numFmtId="49" fontId="4" fillId="9" borderId="24" xfId="19" quotePrefix="1" applyNumberFormat="1" applyFont="1" applyFill="1" applyBorder="1" applyAlignment="1">
      <alignment horizontal="center" vertical="center"/>
    </xf>
    <xf numFmtId="0" fontId="4" fillId="0" borderId="25" xfId="20" applyFont="1" applyFill="1" applyBorder="1" applyAlignment="1">
      <alignment horizontal="left" vertical="center" wrapText="1"/>
    </xf>
    <xf numFmtId="49" fontId="4" fillId="9" borderId="89" xfId="19" quotePrefix="1" applyNumberFormat="1" applyFont="1" applyFill="1" applyBorder="1" applyAlignment="1">
      <alignment horizontal="center" vertical="center"/>
    </xf>
    <xf numFmtId="0" fontId="4" fillId="9" borderId="117" xfId="20" applyFont="1" applyFill="1" applyBorder="1" applyAlignment="1">
      <alignment horizontal="left" vertical="center" wrapText="1"/>
    </xf>
    <xf numFmtId="49" fontId="4" fillId="0" borderId="0" xfId="19" quotePrefix="1" applyNumberFormat="1" applyFont="1" applyFill="1" applyBorder="1" applyAlignment="1">
      <alignment horizontal="center" vertical="center"/>
    </xf>
    <xf numFmtId="0" fontId="4" fillId="0" borderId="0" xfId="19" applyFont="1" applyBorder="1" applyAlignment="1"/>
    <xf numFmtId="0" fontId="19" fillId="0" borderId="93" xfId="3" applyFont="1" applyBorder="1" applyAlignment="1">
      <alignment horizontal="center" vertical="center" wrapText="1"/>
    </xf>
    <xf numFmtId="166" fontId="19" fillId="0" borderId="3" xfId="19" applyNumberFormat="1" applyFont="1" applyFill="1" applyBorder="1" applyAlignment="1">
      <alignment vertical="center" wrapText="1"/>
    </xf>
    <xf numFmtId="166" fontId="19" fillId="0" borderId="2" xfId="19" applyNumberFormat="1" applyFont="1" applyFill="1" applyBorder="1" applyAlignment="1">
      <alignment vertical="center" wrapText="1"/>
    </xf>
    <xf numFmtId="166" fontId="19" fillId="0" borderId="49" xfId="19" applyNumberFormat="1" applyFont="1" applyFill="1" applyBorder="1" applyAlignment="1">
      <alignment vertical="center" wrapText="1"/>
    </xf>
    <xf numFmtId="166" fontId="19" fillId="0" borderId="4" xfId="19" applyNumberFormat="1" applyFont="1" applyFill="1" applyBorder="1" applyAlignment="1">
      <alignment vertical="center" wrapText="1"/>
    </xf>
    <xf numFmtId="0" fontId="4" fillId="0" borderId="50" xfId="7" applyFont="1" applyBorder="1" applyAlignment="1">
      <alignment horizontal="center" vertical="center" wrapText="1"/>
    </xf>
    <xf numFmtId="49" fontId="4" fillId="0" borderId="129" xfId="7" applyNumberFormat="1" applyFont="1" applyBorder="1" applyAlignment="1">
      <alignment horizontal="center" vertical="center" wrapText="1"/>
    </xf>
    <xf numFmtId="166" fontId="4" fillId="0" borderId="7" xfId="19" applyNumberFormat="1" applyFont="1" applyFill="1" applyBorder="1" applyAlignment="1">
      <alignment vertical="center" wrapText="1"/>
    </xf>
    <xf numFmtId="0" fontId="22" fillId="0" borderId="0" xfId="19" applyFont="1"/>
    <xf numFmtId="0" fontId="4" fillId="0" borderId="109" xfId="7" applyFont="1" applyBorder="1" applyAlignment="1">
      <alignment horizontal="center" vertical="center" wrapText="1"/>
    </xf>
    <xf numFmtId="49" fontId="4" fillId="0" borderId="110" xfId="7" applyNumberFormat="1" applyFont="1" applyBorder="1" applyAlignment="1">
      <alignment horizontal="center" vertical="center" wrapText="1"/>
    </xf>
    <xf numFmtId="0" fontId="4" fillId="0" borderId="144" xfId="7" applyFont="1" applyBorder="1" applyAlignment="1">
      <alignment vertical="center" wrapText="1"/>
    </xf>
    <xf numFmtId="166" fontId="4" fillId="0" borderId="20" xfId="7" applyNumberFormat="1" applyFont="1" applyBorder="1" applyAlignment="1">
      <alignment vertical="center" wrapText="1"/>
    </xf>
    <xf numFmtId="4" fontId="34" fillId="5" borderId="21" xfId="26" applyNumberFormat="1" applyFont="1" applyFill="1" applyBorder="1"/>
    <xf numFmtId="0" fontId="4" fillId="0" borderId="43" xfId="7" applyFont="1" applyBorder="1" applyAlignment="1">
      <alignment horizontal="center" vertical="center" wrapText="1"/>
    </xf>
    <xf numFmtId="49" fontId="4" fillId="0" borderId="54" xfId="7" applyNumberFormat="1" applyFont="1" applyBorder="1" applyAlignment="1">
      <alignment horizontal="center" vertical="center" wrapText="1"/>
    </xf>
    <xf numFmtId="0" fontId="4" fillId="0" borderId="55" xfId="7" applyFont="1" applyBorder="1" applyAlignment="1">
      <alignment vertical="center" wrapText="1"/>
    </xf>
    <xf numFmtId="4" fontId="34" fillId="5" borderId="26" xfId="26" applyNumberFormat="1" applyFont="1" applyFill="1" applyBorder="1"/>
    <xf numFmtId="0" fontId="4" fillId="0" borderId="41" xfId="7" applyFont="1" applyBorder="1" applyAlignment="1">
      <alignment horizontal="center" vertical="center" wrapText="1"/>
    </xf>
    <xf numFmtId="49" fontId="4" fillId="0" borderId="52" xfId="7" applyNumberFormat="1" applyFont="1" applyBorder="1" applyAlignment="1">
      <alignment horizontal="center" vertical="center" wrapText="1"/>
    </xf>
    <xf numFmtId="0" fontId="4" fillId="0" borderId="53" xfId="7" applyFont="1" applyBorder="1" applyAlignment="1">
      <alignment vertical="center" wrapText="1"/>
    </xf>
    <xf numFmtId="166" fontId="4" fillId="0" borderId="25" xfId="7" applyNumberFormat="1" applyFont="1" applyBorder="1" applyAlignment="1">
      <alignment vertical="center" wrapText="1"/>
    </xf>
    <xf numFmtId="4" fontId="34" fillId="5" borderId="64" xfId="26" applyNumberFormat="1" applyFont="1" applyFill="1" applyBorder="1"/>
    <xf numFmtId="0" fontId="4" fillId="0" borderId="78" xfId="19" applyFont="1" applyBorder="1" applyAlignment="1">
      <alignment horizontal="center"/>
    </xf>
    <xf numFmtId="49" fontId="4" fillId="0" borderId="89" xfId="19" applyNumberFormat="1" applyFont="1" applyBorder="1" applyAlignment="1">
      <alignment horizontal="center" vertical="center"/>
    </xf>
    <xf numFmtId="0" fontId="50" fillId="0" borderId="89" xfId="21" applyFont="1" applyFill="1" applyBorder="1" applyAlignment="1">
      <alignment horizontal="left" vertical="center" wrapText="1"/>
    </xf>
    <xf numFmtId="166" fontId="4" fillId="0" borderId="89" xfId="19" applyNumberFormat="1" applyFont="1" applyBorder="1"/>
    <xf numFmtId="4" fontId="34" fillId="0" borderId="0" xfId="26" applyNumberFormat="1" applyFont="1" applyFill="1" applyBorder="1"/>
    <xf numFmtId="0" fontId="4" fillId="0" borderId="0" xfId="19" applyFont="1" applyFill="1" applyBorder="1" applyAlignment="1">
      <alignment horizontal="center"/>
    </xf>
    <xf numFmtId="49" fontId="4" fillId="0" borderId="0" xfId="19" applyNumberFormat="1" applyFont="1" applyFill="1" applyBorder="1"/>
    <xf numFmtId="0" fontId="50" fillId="0" borderId="0" xfId="21" applyFont="1" applyFill="1" applyBorder="1" applyAlignment="1">
      <alignment horizontal="left" vertical="center" wrapText="1"/>
    </xf>
    <xf numFmtId="0" fontId="4" fillId="0" borderId="0" xfId="19" applyFont="1" applyFill="1" applyBorder="1"/>
    <xf numFmtId="4" fontId="23" fillId="5" borderId="6" xfId="7" applyNumberFormat="1" applyFont="1" applyFill="1" applyBorder="1" applyAlignment="1">
      <alignment vertical="center"/>
    </xf>
    <xf numFmtId="0" fontId="23" fillId="0" borderId="6" xfId="8" applyFont="1" applyFill="1" applyBorder="1" applyAlignment="1">
      <alignment horizontal="center" vertical="center"/>
    </xf>
    <xf numFmtId="49" fontId="23" fillId="0" borderId="8" xfId="7" applyNumberFormat="1" applyFont="1" applyFill="1" applyBorder="1" applyAlignment="1">
      <alignment horizontal="center" vertical="center"/>
    </xf>
    <xf numFmtId="0" fontId="23" fillId="0" borderId="122" xfId="7" applyFont="1" applyFill="1" applyBorder="1" applyAlignment="1">
      <alignment vertical="center"/>
    </xf>
    <xf numFmtId="4" fontId="23" fillId="8" borderId="6" xfId="7" applyNumberFormat="1" applyFont="1" applyFill="1" applyBorder="1" applyAlignment="1">
      <alignment vertical="center"/>
    </xf>
    <xf numFmtId="4" fontId="4" fillId="5" borderId="75" xfId="7" applyNumberFormat="1" applyFont="1" applyFill="1" applyBorder="1" applyAlignment="1">
      <alignment vertical="center"/>
    </xf>
    <xf numFmtId="0" fontId="4" fillId="0" borderId="75" xfId="8" applyFont="1" applyFill="1" applyBorder="1" applyAlignment="1">
      <alignment horizontal="center" vertical="center"/>
    </xf>
    <xf numFmtId="0" fontId="4" fillId="0" borderId="74" xfId="7" applyFont="1" applyFill="1" applyBorder="1" applyAlignment="1">
      <alignment vertical="center"/>
    </xf>
    <xf numFmtId="49" fontId="4" fillId="9" borderId="30" xfId="20" applyNumberFormat="1" applyFont="1" applyFill="1" applyBorder="1" applyAlignment="1">
      <alignment horizontal="center" vertical="center"/>
    </xf>
    <xf numFmtId="0" fontId="4" fillId="0" borderId="29" xfId="20" applyFont="1" applyFill="1" applyBorder="1" applyAlignment="1">
      <alignment vertical="center" wrapText="1"/>
    </xf>
    <xf numFmtId="4" fontId="23" fillId="5" borderId="75" xfId="7" applyNumberFormat="1" applyFont="1" applyFill="1" applyBorder="1" applyAlignment="1">
      <alignment vertical="center"/>
    </xf>
    <xf numFmtId="49" fontId="23" fillId="9" borderId="19" xfId="7" applyNumberFormat="1" applyFont="1" applyFill="1" applyBorder="1" applyAlignment="1">
      <alignment horizontal="center" vertical="center"/>
    </xf>
    <xf numFmtId="0" fontId="23" fillId="0" borderId="77" xfId="7" applyFont="1" applyFill="1" applyBorder="1" applyAlignment="1">
      <alignment vertical="center"/>
    </xf>
    <xf numFmtId="4" fontId="23" fillId="8" borderId="75" xfId="7" applyNumberFormat="1" applyFont="1" applyFill="1" applyBorder="1" applyAlignment="1">
      <alignment vertical="center"/>
    </xf>
    <xf numFmtId="0" fontId="23" fillId="0" borderId="74" xfId="7" applyFont="1" applyFill="1" applyBorder="1" applyAlignment="1">
      <alignment vertical="center"/>
    </xf>
    <xf numFmtId="4" fontId="4" fillId="5" borderId="95" xfId="7" applyNumberFormat="1" applyFont="1" applyFill="1" applyBorder="1" applyAlignment="1">
      <alignment vertical="center"/>
    </xf>
    <xf numFmtId="0" fontId="4" fillId="0" borderId="95" xfId="8" applyFont="1" applyFill="1" applyBorder="1" applyAlignment="1">
      <alignment horizontal="center" vertical="center"/>
    </xf>
    <xf numFmtId="0" fontId="4" fillId="0" borderId="77" xfId="7" applyFont="1" applyFill="1" applyBorder="1" applyAlignment="1">
      <alignment vertical="center"/>
    </xf>
    <xf numFmtId="4" fontId="4" fillId="8" borderId="95" xfId="7" applyNumberFormat="1" applyFont="1" applyFill="1" applyBorder="1" applyAlignment="1">
      <alignment vertical="center"/>
    </xf>
    <xf numFmtId="0" fontId="4" fillId="9" borderId="19" xfId="17" applyFont="1" applyFill="1" applyBorder="1" applyAlignment="1">
      <alignment vertical="center" wrapText="1"/>
    </xf>
    <xf numFmtId="4" fontId="23" fillId="5" borderId="95" xfId="19" applyNumberFormat="1" applyFont="1" applyFill="1" applyBorder="1" applyAlignment="1">
      <alignment vertical="center" wrapText="1"/>
    </xf>
    <xf numFmtId="0" fontId="23" fillId="0" borderId="95" xfId="3" applyNumberFormat="1" applyFont="1" applyFill="1" applyBorder="1" applyAlignment="1">
      <alignment horizontal="center" vertical="center"/>
    </xf>
    <xf numFmtId="0" fontId="23" fillId="9" borderId="29" xfId="3" applyNumberFormat="1" applyFont="1" applyFill="1" applyBorder="1" applyAlignment="1">
      <alignment horizontal="center" vertical="center"/>
    </xf>
    <xf numFmtId="4" fontId="23" fillId="0" borderId="77" xfId="3" applyNumberFormat="1" applyFont="1" applyFill="1" applyBorder="1" applyAlignment="1">
      <alignment vertical="center"/>
    </xf>
    <xf numFmtId="4" fontId="23" fillId="8" borderId="95" xfId="19" applyNumberFormat="1" applyFont="1" applyFill="1" applyBorder="1" applyAlignment="1">
      <alignment vertical="center" wrapText="1"/>
    </xf>
    <xf numFmtId="0" fontId="4" fillId="0" borderId="18" xfId="3" applyNumberFormat="1" applyFont="1" applyFill="1" applyBorder="1" applyAlignment="1">
      <alignment horizontal="center" vertical="center"/>
    </xf>
    <xf numFmtId="49" fontId="4" fillId="9" borderId="19" xfId="3" applyNumberFormat="1" applyFont="1" applyFill="1" applyBorder="1" applyAlignment="1">
      <alignment horizontal="center" vertical="center"/>
    </xf>
    <xf numFmtId="4" fontId="4" fillId="0" borderId="74" xfId="3" applyNumberFormat="1" applyFont="1" applyFill="1" applyBorder="1" applyAlignment="1">
      <alignment vertical="center"/>
    </xf>
    <xf numFmtId="4" fontId="4" fillId="5" borderId="116" xfId="19" applyNumberFormat="1" applyFont="1" applyFill="1" applyBorder="1" applyAlignment="1">
      <alignment horizontal="right" vertical="center"/>
    </xf>
    <xf numFmtId="0" fontId="4" fillId="0" borderId="78" xfId="19" applyFont="1" applyBorder="1" applyAlignment="1">
      <alignment horizontal="left" vertical="center"/>
    </xf>
    <xf numFmtId="0" fontId="4" fillId="9" borderId="89" xfId="19" applyFont="1" applyFill="1" applyBorder="1" applyAlignment="1">
      <alignment horizontal="center" vertical="center" wrapText="1"/>
    </xf>
    <xf numFmtId="0" fontId="4" fillId="0" borderId="79" xfId="19" applyFont="1" applyBorder="1" applyAlignment="1">
      <alignment horizontal="left" vertical="center" wrapText="1"/>
    </xf>
    <xf numFmtId="4" fontId="4" fillId="8" borderId="116" xfId="19" applyNumberFormat="1" applyFont="1" applyFill="1" applyBorder="1" applyAlignment="1">
      <alignment horizontal="right" vertical="center"/>
    </xf>
    <xf numFmtId="4" fontId="4" fillId="0" borderId="0" xfId="19" applyNumberFormat="1" applyFont="1"/>
    <xf numFmtId="0" fontId="23" fillId="0" borderId="85" xfId="8" applyFont="1" applyFill="1" applyBorder="1" applyAlignment="1">
      <alignment horizontal="center"/>
    </xf>
    <xf numFmtId="49" fontId="23" fillId="0" borderId="8" xfId="7" applyNumberFormat="1" applyFont="1" applyFill="1" applyBorder="1" applyAlignment="1">
      <alignment horizontal="center"/>
    </xf>
    <xf numFmtId="4" fontId="4" fillId="5" borderId="21" xfId="20" applyNumberFormat="1" applyFont="1" applyFill="1" applyBorder="1" applyAlignment="1">
      <alignment horizontal="right" vertical="center"/>
    </xf>
    <xf numFmtId="49" fontId="4" fillId="9" borderId="19" xfId="7" applyNumberFormat="1" applyFont="1" applyFill="1" applyBorder="1" applyAlignment="1">
      <alignment horizontal="center"/>
    </xf>
    <xf numFmtId="4" fontId="4" fillId="5" borderId="31" xfId="20" applyNumberFormat="1" applyFont="1" applyFill="1" applyBorder="1" applyAlignment="1">
      <alignment horizontal="right" vertical="center"/>
    </xf>
    <xf numFmtId="0" fontId="23" fillId="0" borderId="86" xfId="8" applyFont="1" applyFill="1" applyBorder="1" applyAlignment="1">
      <alignment horizontal="center"/>
    </xf>
    <xf numFmtId="49" fontId="23" fillId="9" borderId="19" xfId="7" applyNumberFormat="1" applyFont="1" applyFill="1" applyBorder="1" applyAlignment="1">
      <alignment horizontal="center"/>
    </xf>
    <xf numFmtId="0" fontId="23" fillId="0" borderId="20" xfId="7" applyFont="1" applyFill="1" applyBorder="1"/>
    <xf numFmtId="4" fontId="23" fillId="5" borderId="31" xfId="7" applyNumberFormat="1" applyFont="1" applyFill="1" applyBorder="1"/>
    <xf numFmtId="0" fontId="23" fillId="0" borderId="87" xfId="8" applyFont="1" applyFill="1" applyBorder="1" applyAlignment="1">
      <alignment horizontal="center"/>
    </xf>
    <xf numFmtId="49" fontId="23" fillId="9" borderId="29" xfId="7" applyNumberFormat="1" applyFont="1" applyFill="1" applyBorder="1" applyAlignment="1">
      <alignment horizontal="center"/>
    </xf>
    <xf numFmtId="0" fontId="23" fillId="0" borderId="30" xfId="7" applyFont="1" applyFill="1" applyBorder="1"/>
    <xf numFmtId="4" fontId="23" fillId="8" borderId="31" xfId="7" applyNumberFormat="1" applyFont="1" applyFill="1" applyBorder="1"/>
    <xf numFmtId="0" fontId="4" fillId="0" borderId="86" xfId="19" applyFont="1" applyBorder="1" applyAlignment="1">
      <alignment horizontal="center" vertical="center"/>
    </xf>
    <xf numFmtId="0" fontId="4" fillId="0" borderId="20" xfId="19" applyFont="1" applyBorder="1" applyAlignment="1">
      <alignment vertical="center" wrapText="1"/>
    </xf>
    <xf numFmtId="0" fontId="4" fillId="0" borderId="22" xfId="19" applyFont="1" applyBorder="1" applyAlignment="1">
      <alignment vertical="center" wrapText="1"/>
    </xf>
    <xf numFmtId="4" fontId="4" fillId="5" borderId="31" xfId="7" applyNumberFormat="1" applyFont="1" applyFill="1" applyBorder="1" applyAlignment="1">
      <alignment vertical="center"/>
    </xf>
    <xf numFmtId="4" fontId="4" fillId="8" borderId="31" xfId="7" applyNumberFormat="1" applyFont="1" applyFill="1" applyBorder="1" applyAlignment="1">
      <alignment vertical="center"/>
    </xf>
    <xf numFmtId="0" fontId="34" fillId="0" borderId="0" xfId="25" applyFont="1" applyFill="1"/>
    <xf numFmtId="0" fontId="4" fillId="0" borderId="87" xfId="19" applyFont="1" applyBorder="1" applyAlignment="1">
      <alignment horizontal="center" vertical="center"/>
    </xf>
    <xf numFmtId="0" fontId="4" fillId="0" borderId="30" xfId="19" applyFont="1" applyBorder="1" applyAlignment="1">
      <alignment vertical="center" wrapText="1"/>
    </xf>
    <xf numFmtId="49" fontId="34" fillId="9" borderId="22" xfId="25" applyNumberFormat="1" applyFont="1" applyFill="1" applyBorder="1" applyAlignment="1">
      <alignment horizontal="center"/>
    </xf>
    <xf numFmtId="0" fontId="34" fillId="0" borderId="20" xfId="25" applyFont="1" applyFill="1" applyBorder="1"/>
    <xf numFmtId="0" fontId="4" fillId="0" borderId="32" xfId="19" applyFont="1" applyBorder="1" applyAlignment="1">
      <alignment horizontal="center" vertical="center"/>
    </xf>
    <xf numFmtId="0" fontId="4" fillId="0" borderId="20" xfId="7" applyFont="1" applyFill="1" applyBorder="1" applyAlignment="1">
      <alignment vertical="center"/>
    </xf>
    <xf numFmtId="0" fontId="4" fillId="0" borderId="20" xfId="19" applyFont="1" applyBorder="1" applyAlignment="1">
      <alignment vertical="center"/>
    </xf>
    <xf numFmtId="49" fontId="4" fillId="9" borderId="19" xfId="25" applyNumberFormat="1" applyFont="1" applyFill="1" applyBorder="1" applyAlignment="1">
      <alignment horizontal="center" vertical="center"/>
    </xf>
    <xf numFmtId="0" fontId="4" fillId="0" borderId="20" xfId="25" applyFont="1" applyBorder="1" applyAlignment="1">
      <alignment vertical="center"/>
    </xf>
    <xf numFmtId="4" fontId="34" fillId="5" borderId="21" xfId="25" applyNumberFormat="1" applyFont="1" applyFill="1" applyBorder="1" applyAlignment="1">
      <alignment vertical="center"/>
    </xf>
    <xf numFmtId="4" fontId="34" fillId="8" borderId="21" xfId="25" applyNumberFormat="1" applyFont="1" applyFill="1" applyBorder="1" applyAlignment="1">
      <alignment vertical="center"/>
    </xf>
    <xf numFmtId="0" fontId="4" fillId="0" borderId="19" xfId="7" applyFont="1" applyFill="1" applyBorder="1" applyAlignment="1">
      <alignment vertical="center"/>
    </xf>
    <xf numFmtId="0" fontId="4" fillId="9" borderId="19" xfId="17" applyFont="1" applyFill="1" applyBorder="1" applyAlignment="1">
      <alignment horizontal="left" vertical="center" wrapText="1"/>
    </xf>
    <xf numFmtId="0" fontId="4" fillId="9" borderId="74" xfId="17" applyFont="1" applyFill="1" applyBorder="1" applyAlignment="1">
      <alignment horizontal="left" vertical="center" wrapText="1"/>
    </xf>
    <xf numFmtId="0" fontId="4" fillId="9" borderId="20" xfId="17" applyFont="1" applyFill="1" applyBorder="1" applyAlignment="1">
      <alignment horizontal="left" vertical="center" wrapText="1"/>
    </xf>
    <xf numFmtId="4" fontId="23" fillId="5" borderId="31" xfId="7" applyNumberFormat="1" applyFont="1" applyFill="1" applyBorder="1" applyAlignment="1">
      <alignment vertical="center"/>
    </xf>
    <xf numFmtId="0" fontId="23" fillId="0" borderId="86" xfId="8" applyFont="1" applyFill="1" applyBorder="1" applyAlignment="1">
      <alignment horizontal="center" vertical="center"/>
    </xf>
    <xf numFmtId="0" fontId="23" fillId="0" borderId="25" xfId="7" applyFont="1" applyFill="1" applyBorder="1" applyAlignment="1">
      <alignment vertical="center"/>
    </xf>
    <xf numFmtId="0" fontId="23" fillId="0" borderId="82" xfId="8" applyFont="1" applyFill="1" applyBorder="1" applyAlignment="1">
      <alignment horizontal="center" vertical="center"/>
    </xf>
    <xf numFmtId="49" fontId="23" fillId="0" borderId="13" xfId="7" applyNumberFormat="1" applyFont="1" applyFill="1" applyBorder="1" applyAlignment="1">
      <alignment horizontal="center" vertical="center"/>
    </xf>
    <xf numFmtId="0" fontId="4" fillId="0" borderId="89" xfId="3" applyFont="1" applyFill="1" applyBorder="1" applyAlignment="1">
      <alignment horizontal="left" vertical="center" wrapText="1"/>
    </xf>
    <xf numFmtId="0" fontId="23" fillId="0" borderId="0" xfId="8" applyFont="1" applyFill="1" applyBorder="1" applyAlignment="1">
      <alignment horizontal="center"/>
    </xf>
    <xf numFmtId="49" fontId="23" fillId="0" borderId="0" xfId="7" applyNumberFormat="1" applyFont="1" applyFill="1" applyBorder="1" applyAlignment="1">
      <alignment horizontal="center"/>
    </xf>
    <xf numFmtId="0" fontId="23" fillId="0" borderId="0" xfId="7" applyFont="1" applyFill="1" applyBorder="1"/>
    <xf numFmtId="4" fontId="23" fillId="0" borderId="0" xfId="7" applyNumberFormat="1" applyFont="1" applyFill="1" applyBorder="1"/>
    <xf numFmtId="49" fontId="4" fillId="0" borderId="8" xfId="19" applyNumberFormat="1" applyFont="1" applyBorder="1" applyAlignment="1">
      <alignment horizontal="center" vertical="center"/>
    </xf>
    <xf numFmtId="49" fontId="4" fillId="0" borderId="19" xfId="19" applyNumberFormat="1" applyFont="1" applyBorder="1" applyAlignment="1">
      <alignment horizontal="center" vertical="center"/>
    </xf>
    <xf numFmtId="0" fontId="4" fillId="0" borderId="76" xfId="3" applyFont="1" applyFill="1" applyBorder="1" applyAlignment="1">
      <alignment vertical="center" wrapText="1"/>
    </xf>
    <xf numFmtId="49" fontId="4" fillId="0" borderId="19" xfId="16" applyNumberFormat="1" applyFont="1" applyFill="1" applyBorder="1" applyAlignment="1">
      <alignment horizontal="center" vertical="center"/>
    </xf>
    <xf numFmtId="49" fontId="4" fillId="0" borderId="30" xfId="16" applyNumberFormat="1" applyFont="1" applyFill="1" applyBorder="1" applyAlignment="1">
      <alignment horizontal="center" vertical="center"/>
    </xf>
    <xf numFmtId="0" fontId="4" fillId="9" borderId="74" xfId="20" applyFont="1" applyFill="1" applyBorder="1" applyAlignment="1">
      <alignment vertical="center" wrapText="1"/>
    </xf>
    <xf numFmtId="0" fontId="4" fillId="0" borderId="0" xfId="19" applyFont="1" applyAlignment="1">
      <alignment vertical="top"/>
    </xf>
    <xf numFmtId="4" fontId="22" fillId="5" borderId="35" xfId="3" applyNumberFormat="1" applyFont="1" applyFill="1" applyBorder="1" applyAlignment="1">
      <alignment horizontal="right" vertical="center" wrapText="1"/>
    </xf>
    <xf numFmtId="0" fontId="4" fillId="0" borderId="36" xfId="19" applyFont="1" applyBorder="1" applyAlignment="1">
      <alignment horizontal="center" vertical="center"/>
    </xf>
    <xf numFmtId="0" fontId="4" fillId="9" borderId="134" xfId="20" applyFont="1" applyFill="1" applyBorder="1" applyAlignment="1">
      <alignment vertical="center" wrapText="1"/>
    </xf>
    <xf numFmtId="0" fontId="4" fillId="9" borderId="79" xfId="20" applyFont="1" applyFill="1" applyBorder="1" applyAlignment="1">
      <alignment vertical="center" wrapText="1"/>
    </xf>
    <xf numFmtId="49" fontId="4" fillId="0" borderId="0" xfId="19" applyNumberFormat="1" applyFont="1" applyFill="1" applyBorder="1" applyAlignment="1">
      <alignment vertical="center"/>
    </xf>
    <xf numFmtId="0" fontId="4" fillId="0" borderId="0" xfId="20" applyFont="1" applyFill="1" applyBorder="1" applyAlignment="1">
      <alignment vertical="center" wrapText="1"/>
    </xf>
    <xf numFmtId="4" fontId="25" fillId="0" borderId="80" xfId="19" applyNumberFormat="1" applyFont="1" applyFill="1" applyBorder="1" applyAlignment="1">
      <alignment vertical="center" wrapText="1"/>
    </xf>
    <xf numFmtId="4" fontId="23" fillId="5" borderId="9" xfId="19" applyNumberFormat="1" applyFont="1" applyFill="1" applyBorder="1" applyAlignment="1">
      <alignment vertical="center" wrapText="1"/>
    </xf>
    <xf numFmtId="4" fontId="23" fillId="8" borderId="10" xfId="19" applyNumberFormat="1" applyFont="1" applyFill="1" applyBorder="1" applyAlignment="1">
      <alignment vertical="center" wrapText="1"/>
    </xf>
    <xf numFmtId="49" fontId="4" fillId="9" borderId="19" xfId="10" applyNumberFormat="1" applyFont="1" applyFill="1" applyBorder="1" applyAlignment="1">
      <alignment horizontal="center" vertical="center"/>
    </xf>
    <xf numFmtId="0" fontId="4" fillId="0" borderId="145" xfId="3" applyFont="1" applyBorder="1" applyAlignment="1">
      <alignment vertical="center"/>
    </xf>
    <xf numFmtId="4" fontId="4" fillId="8" borderId="22" xfId="19" applyNumberFormat="1" applyFont="1" applyFill="1" applyBorder="1" applyAlignment="1">
      <alignment vertical="center" wrapText="1"/>
    </xf>
    <xf numFmtId="4" fontId="4" fillId="5" borderId="94" xfId="19" applyNumberFormat="1" applyFont="1" applyFill="1" applyBorder="1" applyAlignment="1">
      <alignment vertical="center" wrapText="1"/>
    </xf>
    <xf numFmtId="0" fontId="4" fillId="0" borderId="145" xfId="3" applyFont="1" applyBorder="1" applyAlignment="1">
      <alignment horizontal="left"/>
    </xf>
    <xf numFmtId="4" fontId="4" fillId="8" borderId="27" xfId="19" applyNumberFormat="1" applyFont="1" applyFill="1" applyBorder="1" applyAlignment="1">
      <alignment vertical="center" wrapText="1"/>
    </xf>
    <xf numFmtId="0" fontId="4" fillId="0" borderId="124" xfId="19" applyFont="1" applyBorder="1"/>
    <xf numFmtId="0" fontId="4" fillId="0" borderId="91" xfId="19" applyFont="1" applyBorder="1"/>
    <xf numFmtId="0" fontId="4" fillId="9" borderId="124" xfId="19" applyFont="1" applyFill="1" applyBorder="1"/>
    <xf numFmtId="0" fontId="4" fillId="5" borderId="18" xfId="19" applyFont="1" applyFill="1" applyBorder="1"/>
    <xf numFmtId="16" fontId="4" fillId="9" borderId="91" xfId="20" applyNumberFormat="1" applyFont="1" applyFill="1" applyBorder="1" applyAlignment="1">
      <alignment horizontal="left" vertical="center" wrapText="1"/>
    </xf>
    <xf numFmtId="4" fontId="4" fillId="8" borderId="22" xfId="19" applyNumberFormat="1" applyFont="1" applyFill="1" applyBorder="1"/>
    <xf numFmtId="0" fontId="4" fillId="9" borderId="91" xfId="20" applyFont="1" applyFill="1" applyBorder="1" applyAlignment="1">
      <alignment horizontal="left" vertical="center" wrapText="1"/>
    </xf>
    <xf numFmtId="0" fontId="4" fillId="5" borderId="23" xfId="19" applyFont="1" applyFill="1" applyBorder="1"/>
    <xf numFmtId="16" fontId="4" fillId="9" borderId="76" xfId="20" applyNumberFormat="1" applyFont="1" applyFill="1" applyBorder="1" applyAlignment="1">
      <alignment horizontal="left" vertical="center" wrapText="1"/>
    </xf>
    <xf numFmtId="4" fontId="4" fillId="8" borderId="21" xfId="19" applyNumberFormat="1" applyFont="1" applyFill="1" applyBorder="1"/>
    <xf numFmtId="0" fontId="4" fillId="5" borderId="116" xfId="19" applyFont="1" applyFill="1" applyBorder="1"/>
    <xf numFmtId="49" fontId="4" fillId="9" borderId="89" xfId="10" applyNumberFormat="1" applyFont="1" applyFill="1" applyBorder="1" applyAlignment="1">
      <alignment horizontal="center" vertical="center"/>
    </xf>
    <xf numFmtId="16" fontId="4" fillId="9" borderId="117" xfId="20" applyNumberFormat="1" applyFont="1" applyFill="1" applyBorder="1" applyAlignment="1">
      <alignment horizontal="left" vertical="center" wrapText="1"/>
    </xf>
    <xf numFmtId="4" fontId="4" fillId="8" borderId="64" xfId="19" applyNumberFormat="1" applyFont="1" applyFill="1" applyBorder="1"/>
    <xf numFmtId="0" fontId="4" fillId="0" borderId="0" xfId="19" applyFont="1" applyBorder="1" applyAlignment="1">
      <alignment horizontal="center"/>
    </xf>
    <xf numFmtId="0" fontId="53" fillId="0" borderId="16" xfId="1" applyFont="1" applyBorder="1" applyAlignment="1">
      <alignment horizontal="center" vertical="center"/>
    </xf>
    <xf numFmtId="0" fontId="53" fillId="0" borderId="40" xfId="1" applyFont="1" applyBorder="1" applyAlignment="1">
      <alignment horizontal="center" vertical="center"/>
    </xf>
    <xf numFmtId="0" fontId="54" fillId="0" borderId="5" xfId="1" applyFont="1" applyBorder="1" applyAlignment="1">
      <alignment horizontal="left" vertical="center"/>
    </xf>
    <xf numFmtId="0" fontId="55" fillId="0" borderId="29" xfId="1" applyFont="1" applyBorder="1" applyAlignment="1">
      <alignment horizontal="center" vertical="center"/>
    </xf>
    <xf numFmtId="49" fontId="59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 vertical="center" wrapText="1"/>
    </xf>
    <xf numFmtId="49" fontId="18" fillId="0" borderId="0" xfId="3" applyNumberFormat="1" applyFont="1" applyAlignment="1">
      <alignment vertical="center"/>
    </xf>
    <xf numFmtId="4" fontId="19" fillId="0" borderId="4" xfId="19" applyNumberFormat="1" applyFont="1" applyFill="1" applyBorder="1" applyAlignment="1">
      <alignment vertical="center" wrapText="1"/>
    </xf>
    <xf numFmtId="4" fontId="4" fillId="5" borderId="4" xfId="19" applyNumberFormat="1" applyFont="1" applyFill="1" applyBorder="1" applyAlignment="1">
      <alignment horizontal="right" vertical="center" wrapText="1"/>
    </xf>
    <xf numFmtId="0" fontId="55" fillId="0" borderId="67" xfId="27" applyFont="1" applyBorder="1" applyAlignment="1">
      <alignment horizontal="left" vertical="center" wrapText="1"/>
    </xf>
    <xf numFmtId="4" fontId="4" fillId="8" borderId="4" xfId="19" applyNumberFormat="1" applyFont="1" applyFill="1" applyBorder="1" applyAlignment="1">
      <alignment vertical="center" wrapText="1"/>
    </xf>
    <xf numFmtId="0" fontId="4" fillId="0" borderId="135" xfId="19" applyFont="1" applyBorder="1" applyAlignment="1">
      <alignment horizontal="left"/>
    </xf>
    <xf numFmtId="0" fontId="4" fillId="0" borderId="0" xfId="19" applyFont="1" applyBorder="1" applyAlignment="1">
      <alignment horizontal="left"/>
    </xf>
    <xf numFmtId="4" fontId="23" fillId="5" borderId="9" xfId="7" applyNumberFormat="1" applyFont="1" applyFill="1" applyBorder="1" applyAlignment="1">
      <alignment vertical="center"/>
    </xf>
    <xf numFmtId="0" fontId="23" fillId="0" borderId="10" xfId="7" applyFont="1" applyFill="1" applyBorder="1" applyAlignment="1">
      <alignment vertical="center"/>
    </xf>
    <xf numFmtId="4" fontId="23" fillId="8" borderId="9" xfId="7" applyNumberFormat="1" applyFont="1" applyFill="1" applyBorder="1" applyAlignment="1">
      <alignment vertical="center"/>
    </xf>
    <xf numFmtId="4" fontId="4" fillId="0" borderId="73" xfId="19" applyNumberFormat="1" applyFont="1" applyFill="1" applyBorder="1" applyAlignment="1">
      <alignment horizontal="center" vertical="center" wrapText="1"/>
    </xf>
    <xf numFmtId="0" fontId="4" fillId="0" borderId="19" xfId="7" applyFont="1" applyFill="1" applyBorder="1" applyAlignment="1">
      <alignment vertical="center" wrapText="1"/>
    </xf>
    <xf numFmtId="0" fontId="23" fillId="0" borderId="28" xfId="8" applyFont="1" applyFill="1" applyBorder="1" applyAlignment="1">
      <alignment horizontal="center" vertical="center"/>
    </xf>
    <xf numFmtId="49" fontId="23" fillId="0" borderId="29" xfId="7" applyNumberFormat="1" applyFont="1" applyFill="1" applyBorder="1" applyAlignment="1">
      <alignment horizontal="center" vertical="center"/>
    </xf>
    <xf numFmtId="0" fontId="23" fillId="0" borderId="29" xfId="7" applyFont="1" applyFill="1" applyBorder="1" applyAlignment="1">
      <alignment vertical="center"/>
    </xf>
    <xf numFmtId="4" fontId="23" fillId="8" borderId="31" xfId="7" applyNumberFormat="1" applyFont="1" applyFill="1" applyBorder="1" applyAlignment="1">
      <alignment vertical="center"/>
    </xf>
    <xf numFmtId="0" fontId="23" fillId="0" borderId="18" xfId="8" applyFont="1" applyFill="1" applyBorder="1" applyAlignment="1">
      <alignment horizontal="center" vertical="center"/>
    </xf>
    <xf numFmtId="0" fontId="23" fillId="0" borderId="19" xfId="7" applyFont="1" applyFill="1" applyBorder="1" applyAlignment="1">
      <alignment vertical="center"/>
    </xf>
    <xf numFmtId="49" fontId="4" fillId="0" borderId="29" xfId="7" applyNumberFormat="1" applyFont="1" applyFill="1" applyBorder="1" applyAlignment="1">
      <alignment horizontal="center" vertical="center"/>
    </xf>
    <xf numFmtId="0" fontId="4" fillId="0" borderId="29" xfId="7" applyFont="1" applyFill="1" applyBorder="1" applyAlignment="1">
      <alignment vertical="center"/>
    </xf>
    <xf numFmtId="0" fontId="4" fillId="0" borderId="19" xfId="12" applyFont="1" applyFill="1" applyBorder="1" applyAlignment="1">
      <alignment vertical="center"/>
    </xf>
    <xf numFmtId="0" fontId="4" fillId="9" borderId="75" xfId="8" applyFont="1" applyFill="1" applyBorder="1" applyAlignment="1">
      <alignment horizontal="center" vertical="center"/>
    </xf>
    <xf numFmtId="49" fontId="4" fillId="9" borderId="20" xfId="7" applyNumberFormat="1" applyFont="1" applyFill="1" applyBorder="1" applyAlignment="1">
      <alignment horizontal="center" vertical="center"/>
    </xf>
    <xf numFmtId="0" fontId="4" fillId="9" borderId="74" xfId="7" applyFont="1" applyFill="1" applyBorder="1" applyAlignment="1">
      <alignment vertical="center"/>
    </xf>
    <xf numFmtId="0" fontId="4" fillId="0" borderId="22" xfId="8" applyFont="1" applyFill="1" applyBorder="1" applyAlignment="1">
      <alignment horizontal="center" vertical="center"/>
    </xf>
    <xf numFmtId="0" fontId="23" fillId="0" borderId="87" xfId="8" applyFont="1" applyFill="1" applyBorder="1" applyAlignment="1">
      <alignment horizontal="center" vertical="center"/>
    </xf>
    <xf numFmtId="0" fontId="23" fillId="0" borderId="30" xfId="7" applyFont="1" applyFill="1" applyBorder="1" applyAlignment="1">
      <alignment vertical="center"/>
    </xf>
    <xf numFmtId="0" fontId="23" fillId="0" borderId="20" xfId="7" applyFont="1" applyFill="1" applyBorder="1" applyAlignment="1">
      <alignment vertical="center"/>
    </xf>
    <xf numFmtId="0" fontId="34" fillId="0" borderId="0" xfId="25" applyFont="1" applyFill="1" applyBorder="1"/>
    <xf numFmtId="0" fontId="4" fillId="0" borderId="87" xfId="8" applyFont="1" applyFill="1" applyBorder="1" applyAlignment="1">
      <alignment horizontal="center" vertical="center"/>
    </xf>
    <xf numFmtId="0" fontId="4" fillId="0" borderId="30" xfId="7" applyFont="1" applyFill="1" applyBorder="1" applyAlignment="1">
      <alignment vertical="center"/>
    </xf>
    <xf numFmtId="0" fontId="4" fillId="0" borderId="117" xfId="7" applyFont="1" applyFill="1" applyBorder="1" applyAlignment="1">
      <alignment vertical="center"/>
    </xf>
    <xf numFmtId="4" fontId="4" fillId="0" borderId="0" xfId="7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vertical="center"/>
    </xf>
    <xf numFmtId="0" fontId="23" fillId="0" borderId="7" xfId="7" applyFont="1" applyFill="1" applyBorder="1" applyAlignment="1">
      <alignment vertical="center"/>
    </xf>
    <xf numFmtId="4" fontId="23" fillId="5" borderId="31" xfId="19" applyNumberFormat="1" applyFont="1" applyFill="1" applyBorder="1" applyAlignment="1">
      <alignment vertical="center" wrapText="1"/>
    </xf>
    <xf numFmtId="0" fontId="23" fillId="0" borderId="32" xfId="3" applyNumberFormat="1" applyFont="1" applyFill="1" applyBorder="1" applyAlignment="1">
      <alignment horizontal="center" vertical="center"/>
    </xf>
    <xf numFmtId="0" fontId="23" fillId="0" borderId="29" xfId="3" applyNumberFormat="1" applyFont="1" applyFill="1" applyBorder="1" applyAlignment="1">
      <alignment horizontal="center" vertical="center"/>
    </xf>
    <xf numFmtId="4" fontId="23" fillId="0" borderId="30" xfId="3" applyNumberFormat="1" applyFont="1" applyFill="1" applyBorder="1" applyAlignment="1">
      <alignment vertical="center"/>
    </xf>
    <xf numFmtId="4" fontId="23" fillId="8" borderId="31" xfId="19" applyNumberFormat="1" applyFont="1" applyFill="1" applyBorder="1" applyAlignment="1">
      <alignment vertical="center" wrapText="1"/>
    </xf>
    <xf numFmtId="4" fontId="4" fillId="5" borderId="21" xfId="19" applyNumberFormat="1" applyFont="1" applyFill="1" applyBorder="1" applyAlignment="1">
      <alignment vertical="center" wrapText="1"/>
    </xf>
    <xf numFmtId="0" fontId="4" fillId="0" borderId="86" xfId="3" applyNumberFormat="1" applyFont="1" applyFill="1" applyBorder="1" applyAlignment="1">
      <alignment horizontal="center" vertical="center"/>
    </xf>
    <xf numFmtId="4" fontId="4" fillId="0" borderId="20" xfId="3" applyNumberFormat="1" applyFont="1" applyFill="1" applyBorder="1" applyAlignment="1">
      <alignment vertical="center" wrapText="1"/>
    </xf>
    <xf numFmtId="4" fontId="4" fillId="8" borderId="21" xfId="19" applyNumberFormat="1" applyFont="1" applyFill="1" applyBorder="1" applyAlignment="1">
      <alignment vertical="center" wrapText="1"/>
    </xf>
    <xf numFmtId="4" fontId="4" fillId="5" borderId="35" xfId="19" applyNumberFormat="1" applyFont="1" applyFill="1" applyBorder="1" applyAlignment="1">
      <alignment vertical="center" wrapText="1"/>
    </xf>
    <xf numFmtId="0" fontId="4" fillId="0" borderId="127" xfId="3" applyNumberFormat="1" applyFont="1" applyFill="1" applyBorder="1" applyAlignment="1">
      <alignment horizontal="center" vertical="center"/>
    </xf>
    <xf numFmtId="4" fontId="4" fillId="0" borderId="33" xfId="3" applyNumberFormat="1" applyFont="1" applyFill="1" applyBorder="1" applyAlignment="1">
      <alignment vertical="center" wrapText="1"/>
    </xf>
    <xf numFmtId="4" fontId="4" fillId="8" borderId="35" xfId="19" applyNumberFormat="1" applyFont="1" applyFill="1" applyBorder="1" applyAlignment="1">
      <alignment vertical="center" wrapText="1"/>
    </xf>
    <xf numFmtId="4" fontId="4" fillId="5" borderId="64" xfId="19" applyNumberFormat="1" applyFont="1" applyFill="1" applyBorder="1" applyAlignment="1">
      <alignment vertical="center" wrapText="1"/>
    </xf>
    <xf numFmtId="0" fontId="4" fillId="0" borderId="88" xfId="3" applyNumberFormat="1" applyFont="1" applyFill="1" applyBorder="1" applyAlignment="1">
      <alignment horizontal="center" vertical="center"/>
    </xf>
    <xf numFmtId="49" fontId="4" fillId="9" borderId="12" xfId="12" applyNumberFormat="1" applyFont="1" applyFill="1" applyBorder="1" applyAlignment="1">
      <alignment horizontal="center" vertical="center" wrapText="1"/>
    </xf>
    <xf numFmtId="4" fontId="4" fillId="0" borderId="117" xfId="3" applyNumberFormat="1" applyFont="1" applyFill="1" applyBorder="1" applyAlignment="1">
      <alignment vertical="center" wrapText="1"/>
    </xf>
    <xf numFmtId="4" fontId="4" fillId="8" borderId="64" xfId="19" applyNumberFormat="1" applyFont="1" applyFill="1" applyBorder="1" applyAlignment="1">
      <alignment vertical="center" wrapText="1"/>
    </xf>
    <xf numFmtId="0" fontId="23" fillId="0" borderId="17" xfId="8" applyFont="1" applyFill="1" applyBorder="1" applyAlignment="1">
      <alignment horizontal="center" vertical="center"/>
    </xf>
    <xf numFmtId="4" fontId="4" fillId="5" borderId="21" xfId="8" applyNumberFormat="1" applyFont="1" applyFill="1" applyBorder="1" applyAlignment="1">
      <alignment vertical="center"/>
    </xf>
    <xf numFmtId="0" fontId="4" fillId="0" borderId="20" xfId="7" applyFont="1" applyBorder="1" applyAlignment="1">
      <alignment vertical="center"/>
    </xf>
    <xf numFmtId="4" fontId="4" fillId="8" borderId="21" xfId="8" applyNumberFormat="1" applyFont="1" applyFill="1" applyBorder="1" applyAlignment="1">
      <alignment vertical="center"/>
    </xf>
    <xf numFmtId="4" fontId="4" fillId="0" borderId="31" xfId="3" applyNumberFormat="1" applyFont="1" applyFill="1" applyBorder="1" applyAlignment="1">
      <alignment horizontal="center" vertical="center" wrapText="1"/>
    </xf>
    <xf numFmtId="0" fontId="1" fillId="0" borderId="0" xfId="25" applyAlignment="1">
      <alignment vertical="center"/>
    </xf>
    <xf numFmtId="4" fontId="4" fillId="5" borderId="31" xfId="8" applyNumberFormat="1" applyFont="1" applyFill="1" applyBorder="1" applyAlignment="1">
      <alignment vertical="center"/>
    </xf>
    <xf numFmtId="0" fontId="4" fillId="0" borderId="95" xfId="7" applyFont="1" applyBorder="1" applyAlignment="1">
      <alignment horizontal="center" vertical="center"/>
    </xf>
    <xf numFmtId="0" fontId="4" fillId="0" borderId="32" xfId="7" applyFont="1" applyBorder="1" applyAlignment="1">
      <alignment vertical="center" wrapText="1"/>
    </xf>
    <xf numFmtId="4" fontId="4" fillId="8" borderId="31" xfId="8" applyNumberFormat="1" applyFont="1" applyFill="1" applyBorder="1" applyAlignment="1">
      <alignment vertical="center"/>
    </xf>
    <xf numFmtId="0" fontId="34" fillId="0" borderId="20" xfId="25" applyFont="1" applyBorder="1" applyAlignment="1">
      <alignment vertical="center" wrapText="1"/>
    </xf>
    <xf numFmtId="0" fontId="34" fillId="0" borderId="19" xfId="25" applyFont="1" applyBorder="1" applyAlignment="1">
      <alignment vertical="center"/>
    </xf>
    <xf numFmtId="0" fontId="4" fillId="0" borderId="18" xfId="7" applyFont="1" applyBorder="1" applyAlignment="1">
      <alignment horizontal="center" vertical="center"/>
    </xf>
    <xf numFmtId="4" fontId="1" fillId="0" borderId="0" xfId="25" applyNumberFormat="1" applyAlignment="1">
      <alignment vertical="center"/>
    </xf>
    <xf numFmtId="0" fontId="1" fillId="0" borderId="0" xfId="25"/>
    <xf numFmtId="49" fontId="4" fillId="0" borderId="20" xfId="12" applyNumberFormat="1" applyFont="1" applyFill="1" applyBorder="1" applyAlignment="1">
      <alignment horizontal="center" vertical="center"/>
    </xf>
    <xf numFmtId="0" fontId="4" fillId="0" borderId="20" xfId="7" applyFont="1" applyBorder="1" applyAlignment="1">
      <alignment horizontal="left" vertical="center" wrapText="1"/>
    </xf>
    <xf numFmtId="4" fontId="34" fillId="5" borderId="21" xfId="8" applyNumberFormat="1" applyFont="1" applyFill="1" applyBorder="1" applyAlignment="1">
      <alignment vertical="center"/>
    </xf>
    <xf numFmtId="0" fontId="4" fillId="0" borderId="18" xfId="7" applyFont="1" applyFill="1" applyBorder="1" applyAlignment="1">
      <alignment horizontal="center" vertical="center"/>
    </xf>
    <xf numFmtId="4" fontId="34" fillId="8" borderId="21" xfId="8" applyNumberFormat="1" applyFont="1" applyFill="1" applyBorder="1" applyAlignment="1">
      <alignment vertical="center"/>
    </xf>
    <xf numFmtId="4" fontId="34" fillId="5" borderId="64" xfId="8" applyNumberFormat="1" applyFont="1" applyFill="1" applyBorder="1" applyAlignment="1">
      <alignment vertical="center"/>
    </xf>
    <xf numFmtId="0" fontId="4" fillId="0" borderId="78" xfId="7" applyFont="1" applyFill="1" applyBorder="1" applyAlignment="1">
      <alignment horizontal="center" vertical="center"/>
    </xf>
    <xf numFmtId="49" fontId="4" fillId="0" borderId="117" xfId="12" applyNumberFormat="1" applyFont="1" applyFill="1" applyBorder="1" applyAlignment="1">
      <alignment horizontal="center" vertical="center"/>
    </xf>
    <xf numFmtId="4" fontId="34" fillId="8" borderId="64" xfId="8" applyNumberFormat="1" applyFont="1" applyFill="1" applyBorder="1" applyAlignment="1">
      <alignment vertical="center"/>
    </xf>
    <xf numFmtId="0" fontId="4" fillId="0" borderId="0" xfId="7" applyFont="1" applyFill="1" applyBorder="1" applyAlignment="1">
      <alignment horizontal="center" vertical="center"/>
    </xf>
    <xf numFmtId="4" fontId="22" fillId="0" borderId="0" xfId="19" applyNumberFormat="1" applyFont="1" applyFill="1" applyBorder="1" applyAlignment="1">
      <alignment horizontal="center" vertical="center" wrapText="1"/>
    </xf>
    <xf numFmtId="0" fontId="10" fillId="0" borderId="0" xfId="19" applyFont="1" applyAlignment="1">
      <alignment horizontal="center" wrapText="1"/>
    </xf>
    <xf numFmtId="4" fontId="1" fillId="0" borderId="0" xfId="25" applyNumberFormat="1"/>
    <xf numFmtId="0" fontId="19" fillId="0" borderId="135" xfId="3" applyFont="1" applyFill="1" applyBorder="1" applyAlignment="1">
      <alignment horizontal="center" vertical="center" wrapText="1"/>
    </xf>
    <xf numFmtId="4" fontId="23" fillId="5" borderId="9" xfId="19" applyNumberFormat="1" applyFont="1" applyFill="1" applyBorder="1" applyAlignment="1"/>
    <xf numFmtId="0" fontId="23" fillId="0" borderId="17" xfId="3" applyFont="1" applyBorder="1" applyAlignment="1">
      <alignment horizontal="center"/>
    </xf>
    <xf numFmtId="0" fontId="23" fillId="0" borderId="8" xfId="3" applyFont="1" applyBorder="1" applyAlignment="1">
      <alignment horizontal="center"/>
    </xf>
    <xf numFmtId="0" fontId="23" fillId="0" borderId="7" xfId="3" applyFont="1" applyBorder="1" applyAlignment="1">
      <alignment horizontal="left"/>
    </xf>
    <xf numFmtId="4" fontId="61" fillId="8" borderId="31" xfId="19" applyNumberFormat="1" applyFont="1" applyFill="1" applyBorder="1" applyAlignment="1"/>
    <xf numFmtId="0" fontId="4" fillId="0" borderId="23" xfId="8" applyFont="1" applyFill="1" applyBorder="1" applyAlignment="1">
      <alignment horizontal="center" vertical="center"/>
    </xf>
    <xf numFmtId="4" fontId="34" fillId="5" borderId="26" xfId="19" applyNumberFormat="1" applyFont="1" applyFill="1" applyBorder="1" applyAlignment="1">
      <alignment vertical="center"/>
    </xf>
    <xf numFmtId="0" fontId="34" fillId="0" borderId="23" xfId="8" applyFont="1" applyFill="1" applyBorder="1" applyAlignment="1">
      <alignment horizontal="center" vertical="center"/>
    </xf>
    <xf numFmtId="49" fontId="4" fillId="0" borderId="25" xfId="12" applyNumberFormat="1" applyFont="1" applyFill="1" applyBorder="1" applyAlignment="1">
      <alignment horizontal="center" vertical="center"/>
    </xf>
    <xf numFmtId="4" fontId="34" fillId="8" borderId="26" xfId="19" applyNumberFormat="1" applyFont="1" applyFill="1" applyBorder="1" applyAlignment="1">
      <alignment vertical="center"/>
    </xf>
    <xf numFmtId="0" fontId="10" fillId="0" borderId="0" xfId="19" applyFont="1" applyFill="1"/>
    <xf numFmtId="0" fontId="10" fillId="0" borderId="0" xfId="19" applyFont="1"/>
    <xf numFmtId="4" fontId="34" fillId="5" borderId="64" xfId="19" applyNumberFormat="1" applyFont="1" applyFill="1" applyBorder="1" applyAlignment="1">
      <alignment vertical="center"/>
    </xf>
    <xf numFmtId="0" fontId="34" fillId="0" borderId="89" xfId="8" applyFont="1" applyFill="1" applyBorder="1" applyAlignment="1">
      <alignment horizontal="center" vertical="center"/>
    </xf>
    <xf numFmtId="4" fontId="34" fillId="8" borderId="64" xfId="19" applyNumberFormat="1" applyFont="1" applyFill="1" applyBorder="1" applyAlignment="1">
      <alignment vertical="center"/>
    </xf>
    <xf numFmtId="4" fontId="34" fillId="5" borderId="1" xfId="8" applyNumberFormat="1" applyFont="1" applyFill="1" applyBorder="1" applyAlignment="1">
      <alignment vertical="center"/>
    </xf>
    <xf numFmtId="0" fontId="4" fillId="0" borderId="147" xfId="3" applyFont="1" applyBorder="1" applyAlignment="1">
      <alignment horizontal="center" vertical="center" wrapText="1"/>
    </xf>
    <xf numFmtId="49" fontId="4" fillId="0" borderId="148" xfId="7" applyNumberFormat="1" applyFont="1" applyFill="1" applyBorder="1" applyAlignment="1">
      <alignment horizontal="center" vertical="center"/>
    </xf>
    <xf numFmtId="0" fontId="4" fillId="0" borderId="40" xfId="3" applyFont="1" applyFill="1" applyBorder="1" applyAlignment="1">
      <alignment vertical="center" wrapText="1"/>
    </xf>
    <xf numFmtId="4" fontId="22" fillId="8" borderId="1" xfId="8" applyNumberFormat="1" applyFont="1" applyFill="1" applyBorder="1" applyAlignment="1">
      <alignment vertical="center"/>
    </xf>
    <xf numFmtId="4" fontId="22" fillId="0" borderId="0" xfId="19" applyNumberFormat="1" applyFont="1" applyFill="1" applyBorder="1" applyAlignment="1">
      <alignment vertical="center" wrapText="1"/>
    </xf>
    <xf numFmtId="0" fontId="25" fillId="0" borderId="93" xfId="3" applyFont="1" applyBorder="1" applyAlignment="1">
      <alignment horizontal="center" vertical="center" wrapText="1"/>
    </xf>
    <xf numFmtId="0" fontId="23" fillId="0" borderId="7" xfId="10" applyFont="1" applyBorder="1"/>
    <xf numFmtId="4" fontId="23" fillId="8" borderId="9" xfId="19" applyNumberFormat="1" applyFont="1" applyFill="1" applyBorder="1" applyAlignment="1">
      <alignment vertical="center" wrapText="1"/>
    </xf>
    <xf numFmtId="0" fontId="4" fillId="0" borderId="86" xfId="3" applyFont="1" applyBorder="1" applyAlignment="1">
      <alignment horizontal="center" vertical="center" wrapText="1"/>
    </xf>
    <xf numFmtId="0" fontId="4" fillId="0" borderId="127" xfId="3" applyFont="1" applyBorder="1" applyAlignment="1">
      <alignment horizontal="center" vertical="center" wrapText="1"/>
    </xf>
    <xf numFmtId="0" fontId="4" fillId="0" borderId="33" xfId="19" applyFont="1" applyBorder="1" applyAlignment="1">
      <alignment vertical="center" wrapText="1"/>
    </xf>
    <xf numFmtId="0" fontId="4" fillId="0" borderId="88" xfId="3" applyFont="1" applyBorder="1" applyAlignment="1">
      <alignment horizontal="center" vertical="center" wrapText="1"/>
    </xf>
    <xf numFmtId="49" fontId="4" fillId="9" borderId="15" xfId="10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4" fontId="25" fillId="0" borderId="4" xfId="28" applyNumberFormat="1" applyFont="1" applyFill="1" applyBorder="1" applyAlignment="1">
      <alignment vertical="center"/>
    </xf>
    <xf numFmtId="0" fontId="25" fillId="0" borderId="16" xfId="5" applyFont="1" applyBorder="1" applyAlignment="1">
      <alignment horizontal="center" vertical="center"/>
    </xf>
    <xf numFmtId="0" fontId="25" fillId="0" borderId="3" xfId="5" applyFont="1" applyBorder="1" applyAlignment="1">
      <alignment horizontal="center" vertical="center"/>
    </xf>
    <xf numFmtId="4" fontId="23" fillId="5" borderId="9" xfId="10" applyNumberFormat="1" applyFont="1" applyFill="1" applyBorder="1"/>
    <xf numFmtId="0" fontId="23" fillId="0" borderId="6" xfId="10" applyFont="1" applyBorder="1" applyAlignment="1">
      <alignment horizontal="center"/>
    </xf>
    <xf numFmtId="0" fontId="23" fillId="0" borderId="8" xfId="10" applyFont="1" applyBorder="1" applyAlignment="1">
      <alignment horizontal="center"/>
    </xf>
    <xf numFmtId="0" fontId="23" fillId="0" borderId="122" xfId="10" applyFont="1" applyBorder="1" applyAlignment="1">
      <alignment wrapText="1"/>
    </xf>
    <xf numFmtId="4" fontId="23" fillId="8" borderId="73" xfId="10" applyNumberFormat="1" applyFont="1" applyFill="1" applyBorder="1"/>
    <xf numFmtId="4" fontId="4" fillId="5" borderId="31" xfId="28" applyNumberFormat="1" applyFont="1" applyFill="1" applyBorder="1" applyAlignment="1">
      <alignment horizontal="right"/>
    </xf>
    <xf numFmtId="0" fontId="4" fillId="0" borderId="28" xfId="5" applyFont="1" applyBorder="1" applyAlignment="1">
      <alignment horizontal="center"/>
    </xf>
    <xf numFmtId="49" fontId="4" fillId="0" borderId="29" xfId="5" applyNumberFormat="1" applyFont="1" applyBorder="1" applyAlignment="1">
      <alignment horizontal="center"/>
    </xf>
    <xf numFmtId="0" fontId="4" fillId="0" borderId="30" xfId="28" applyFont="1" applyBorder="1" applyAlignment="1">
      <alignment horizontal="left" wrapText="1"/>
    </xf>
    <xf numFmtId="4" fontId="4" fillId="8" borderId="31" xfId="28" applyNumberFormat="1" applyFont="1" applyFill="1" applyBorder="1" applyAlignment="1">
      <alignment horizontal="right"/>
    </xf>
    <xf numFmtId="4" fontId="4" fillId="5" borderId="21" xfId="28" applyNumberFormat="1" applyFont="1" applyFill="1" applyBorder="1" applyAlignment="1">
      <alignment horizontal="right"/>
    </xf>
    <xf numFmtId="0" fontId="4" fillId="0" borderId="18" xfId="5" applyFont="1" applyBorder="1" applyAlignment="1">
      <alignment horizontal="center"/>
    </xf>
    <xf numFmtId="49" fontId="4" fillId="0" borderId="19" xfId="5" applyNumberFormat="1" applyFont="1" applyBorder="1" applyAlignment="1">
      <alignment horizontal="center"/>
    </xf>
    <xf numFmtId="0" fontId="4" fillId="0" borderId="20" xfId="28" applyFont="1" applyBorder="1" applyAlignment="1">
      <alignment horizontal="left" wrapText="1"/>
    </xf>
    <xf numFmtId="4" fontId="4" fillId="8" borderId="21" xfId="28" applyNumberFormat="1" applyFont="1" applyFill="1" applyBorder="1" applyAlignment="1">
      <alignment horizontal="right"/>
    </xf>
    <xf numFmtId="4" fontId="23" fillId="5" borderId="31" xfId="10" applyNumberFormat="1" applyFont="1" applyFill="1" applyBorder="1" applyAlignment="1">
      <alignment vertical="center"/>
    </xf>
    <xf numFmtId="0" fontId="23" fillId="0" borderId="95" xfId="10" applyFont="1" applyBorder="1" applyAlignment="1">
      <alignment horizontal="center" vertical="center"/>
    </xf>
    <xf numFmtId="0" fontId="23" fillId="0" borderId="29" xfId="10" applyFont="1" applyBorder="1" applyAlignment="1">
      <alignment horizontal="center" vertical="center"/>
    </xf>
    <xf numFmtId="0" fontId="23" fillId="0" borderId="90" xfId="10" applyFont="1" applyBorder="1" applyAlignment="1">
      <alignment vertical="center" wrapText="1"/>
    </xf>
    <xf numFmtId="4" fontId="23" fillId="8" borderId="77" xfId="10" applyNumberFormat="1" applyFont="1" applyFill="1" applyBorder="1" applyAlignment="1">
      <alignment vertical="center"/>
    </xf>
    <xf numFmtId="4" fontId="4" fillId="5" borderId="26" xfId="28" applyNumberFormat="1" applyFont="1" applyFill="1" applyBorder="1" applyAlignment="1">
      <alignment horizontal="right"/>
    </xf>
    <xf numFmtId="0" fontId="4" fillId="0" borderId="23" xfId="5" applyFont="1" applyFill="1" applyBorder="1" applyAlignment="1">
      <alignment horizontal="center"/>
    </xf>
    <xf numFmtId="49" fontId="4" fillId="0" borderId="24" xfId="5" applyNumberFormat="1" applyFont="1" applyBorder="1" applyAlignment="1">
      <alignment horizontal="center"/>
    </xf>
    <xf numFmtId="0" fontId="4" fillId="0" borderId="25" xfId="28" applyFont="1" applyBorder="1" applyAlignment="1">
      <alignment horizontal="left" wrapText="1"/>
    </xf>
    <xf numFmtId="4" fontId="4" fillId="8" borderId="26" xfId="28" applyNumberFormat="1" applyFont="1" applyFill="1" applyBorder="1" applyAlignment="1">
      <alignment horizontal="right"/>
    </xf>
    <xf numFmtId="4" fontId="23" fillId="5" borderId="26" xfId="10" applyNumberFormat="1" applyFont="1" applyFill="1" applyBorder="1" applyAlignment="1">
      <alignment vertical="center"/>
    </xf>
    <xf numFmtId="0" fontId="23" fillId="0" borderId="94" xfId="10" applyFont="1" applyBorder="1" applyAlignment="1">
      <alignment horizontal="center" vertical="center"/>
    </xf>
    <xf numFmtId="0" fontId="23" fillId="0" borderId="24" xfId="10" applyFont="1" applyBorder="1" applyAlignment="1">
      <alignment horizontal="center" vertical="center"/>
    </xf>
    <xf numFmtId="0" fontId="23" fillId="0" borderId="124" xfId="10" applyFont="1" applyBorder="1" applyAlignment="1">
      <alignment vertical="center" wrapText="1"/>
    </xf>
    <xf numFmtId="4" fontId="23" fillId="8" borderId="76" xfId="10" applyNumberFormat="1" applyFont="1" applyFill="1" applyBorder="1" applyAlignment="1">
      <alignment vertical="center"/>
    </xf>
    <xf numFmtId="4" fontId="23" fillId="5" borderId="21" xfId="10" applyNumberFormat="1" applyFont="1" applyFill="1" applyBorder="1" applyAlignment="1">
      <alignment vertical="center"/>
    </xf>
    <xf numFmtId="0" fontId="23" fillId="0" borderId="75" xfId="10" applyFont="1" applyBorder="1" applyAlignment="1">
      <alignment horizontal="center" vertical="center"/>
    </xf>
    <xf numFmtId="0" fontId="23" fillId="0" borderId="19" xfId="10" applyFont="1" applyBorder="1" applyAlignment="1">
      <alignment horizontal="center" vertical="center"/>
    </xf>
    <xf numFmtId="0" fontId="23" fillId="0" borderId="91" xfId="10" applyFont="1" applyBorder="1" applyAlignment="1">
      <alignment vertical="center" wrapText="1"/>
    </xf>
    <xf numFmtId="4" fontId="23" fillId="8" borderId="74" xfId="10" applyNumberFormat="1" applyFont="1" applyFill="1" applyBorder="1" applyAlignment="1">
      <alignment vertical="center"/>
    </xf>
    <xf numFmtId="4" fontId="4" fillId="5" borderId="64" xfId="28" applyNumberFormat="1" applyFont="1" applyFill="1" applyBorder="1" applyAlignment="1">
      <alignment horizontal="right"/>
    </xf>
    <xf numFmtId="0" fontId="4" fillId="0" borderId="78" xfId="5" applyFont="1" applyFill="1" applyBorder="1" applyAlignment="1">
      <alignment horizontal="center"/>
    </xf>
    <xf numFmtId="49" fontId="4" fillId="0" borderId="89" xfId="5" applyNumberFormat="1" applyFont="1" applyBorder="1" applyAlignment="1">
      <alignment horizontal="center"/>
    </xf>
    <xf numFmtId="0" fontId="4" fillId="0" borderId="117" xfId="28" applyFont="1" applyBorder="1" applyAlignment="1">
      <alignment horizontal="left" wrapText="1"/>
    </xf>
    <xf numFmtId="4" fontId="4" fillId="8" borderId="64" xfId="28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center"/>
    </xf>
    <xf numFmtId="0" fontId="4" fillId="0" borderId="0" xfId="28" applyFont="1" applyFill="1" applyBorder="1" applyAlignment="1">
      <alignment horizontal="left"/>
    </xf>
    <xf numFmtId="4" fontId="4" fillId="0" borderId="0" xfId="28" applyNumberFormat="1" applyFont="1" applyFill="1" applyBorder="1"/>
    <xf numFmtId="4" fontId="4" fillId="5" borderId="14" xfId="19" applyNumberFormat="1" applyFont="1" applyFill="1" applyBorder="1" applyAlignment="1">
      <alignment vertical="center" wrapText="1"/>
    </xf>
    <xf numFmtId="4" fontId="4" fillId="8" borderId="14" xfId="19" applyNumberFormat="1" applyFont="1" applyFill="1" applyBorder="1" applyAlignment="1">
      <alignment vertical="center" wrapText="1"/>
    </xf>
    <xf numFmtId="0" fontId="2" fillId="0" borderId="0" xfId="19" applyFill="1" applyBorder="1" applyAlignment="1">
      <alignment vertical="center" wrapText="1"/>
    </xf>
    <xf numFmtId="4" fontId="23" fillId="5" borderId="31" xfId="19" applyNumberFormat="1" applyFont="1" applyFill="1" applyBorder="1" applyAlignment="1">
      <alignment vertical="center"/>
    </xf>
    <xf numFmtId="0" fontId="23" fillId="0" borderId="105" xfId="3" applyFont="1" applyBorder="1" applyAlignment="1">
      <alignment horizontal="center" vertical="center"/>
    </xf>
    <xf numFmtId="0" fontId="23" fillId="0" borderId="146" xfId="3" applyFont="1" applyBorder="1" applyAlignment="1">
      <alignment horizontal="left" vertical="center"/>
    </xf>
    <xf numFmtId="0" fontId="4" fillId="0" borderId="41" xfId="3" applyFont="1" applyBorder="1" applyAlignment="1">
      <alignment horizontal="center" vertical="center"/>
    </xf>
    <xf numFmtId="49" fontId="4" fillId="0" borderId="149" xfId="19" applyNumberFormat="1" applyFont="1" applyBorder="1" applyAlignment="1">
      <alignment horizontal="center" vertical="center"/>
    </xf>
    <xf numFmtId="0" fontId="4" fillId="0" borderId="32" xfId="19" applyFont="1" applyBorder="1" applyAlignment="1">
      <alignment vertical="center"/>
    </xf>
    <xf numFmtId="49" fontId="4" fillId="0" borderId="61" xfId="19" applyNumberFormat="1" applyFont="1" applyBorder="1" applyAlignment="1">
      <alignment horizontal="center" vertical="center"/>
    </xf>
    <xf numFmtId="0" fontId="4" fillId="0" borderId="150" xfId="19" applyFont="1" applyBorder="1" applyAlignment="1">
      <alignment vertical="center"/>
    </xf>
    <xf numFmtId="0" fontId="4" fillId="0" borderId="65" xfId="3" applyFont="1" applyBorder="1" applyAlignment="1">
      <alignment horizontal="center" vertical="center"/>
    </xf>
    <xf numFmtId="49" fontId="4" fillId="0" borderId="66" xfId="19" applyNumberFormat="1" applyFont="1" applyBorder="1" applyAlignment="1">
      <alignment horizontal="center" vertical="center"/>
    </xf>
    <xf numFmtId="0" fontId="4" fillId="0" borderId="151" xfId="19" applyFont="1" applyBorder="1" applyAlignment="1">
      <alignment vertical="center"/>
    </xf>
    <xf numFmtId="4" fontId="4" fillId="0" borderId="0" xfId="19" applyNumberFormat="1" applyFont="1" applyFill="1" applyBorder="1"/>
    <xf numFmtId="4" fontId="19" fillId="0" borderId="1" xfId="3" applyNumberFormat="1" applyFont="1" applyBorder="1" applyAlignment="1">
      <alignment vertical="center" wrapText="1"/>
    </xf>
    <xf numFmtId="4" fontId="19" fillId="0" borderId="40" xfId="3" applyNumberFormat="1" applyFont="1" applyBorder="1" applyAlignment="1">
      <alignment vertical="center" wrapText="1"/>
    </xf>
    <xf numFmtId="4" fontId="19" fillId="0" borderId="5" xfId="19" applyNumberFormat="1" applyFont="1" applyFill="1" applyBorder="1" applyAlignment="1">
      <alignment vertical="center" wrapText="1"/>
    </xf>
    <xf numFmtId="4" fontId="4" fillId="5" borderId="9" xfId="19" applyNumberFormat="1" applyFont="1" applyFill="1" applyBorder="1" applyAlignment="1">
      <alignment vertical="center" wrapText="1"/>
    </xf>
    <xf numFmtId="0" fontId="4" fillId="0" borderId="17" xfId="3" applyFont="1" applyFill="1" applyBorder="1" applyAlignment="1">
      <alignment horizontal="center" vertical="center" wrapText="1"/>
    </xf>
    <xf numFmtId="4" fontId="4" fillId="0" borderId="6" xfId="19" applyNumberFormat="1" applyFont="1" applyBorder="1" applyAlignment="1">
      <alignment vertical="center" wrapText="1"/>
    </xf>
    <xf numFmtId="4" fontId="50" fillId="0" borderId="73" xfId="27" applyNumberFormat="1" applyFont="1" applyFill="1" applyBorder="1" applyAlignment="1">
      <alignment horizontal="right" vertical="center" wrapText="1"/>
    </xf>
    <xf numFmtId="0" fontId="4" fillId="0" borderId="37" xfId="3" applyFont="1" applyFill="1" applyBorder="1" applyAlignment="1">
      <alignment horizontal="center" vertical="center" wrapText="1"/>
    </xf>
    <xf numFmtId="4" fontId="4" fillId="0" borderId="116" xfId="19" applyNumberFormat="1" applyFont="1" applyBorder="1" applyAlignment="1">
      <alignment vertical="center" wrapText="1"/>
    </xf>
    <xf numFmtId="4" fontId="50" fillId="0" borderId="70" xfId="27" applyNumberFormat="1" applyFont="1" applyFill="1" applyBorder="1" applyAlignment="1">
      <alignment horizontal="right" vertical="center" wrapText="1"/>
    </xf>
    <xf numFmtId="4" fontId="4" fillId="8" borderId="118" xfId="19" applyNumberFormat="1" applyFont="1" applyFill="1" applyBorder="1"/>
    <xf numFmtId="49" fontId="42" fillId="0" borderId="0" xfId="3" applyNumberFormat="1" applyFont="1" applyFill="1" applyAlignment="1">
      <alignment horizontal="center" vertical="center"/>
    </xf>
    <xf numFmtId="4" fontId="23" fillId="5" borderId="9" xfId="19" applyNumberFormat="1" applyFont="1" applyFill="1" applyBorder="1"/>
    <xf numFmtId="0" fontId="23" fillId="0" borderId="17" xfId="3" applyFont="1" applyFill="1" applyBorder="1" applyAlignment="1">
      <alignment horizontal="center"/>
    </xf>
    <xf numFmtId="49" fontId="23" fillId="0" borderId="8" xfId="3" applyNumberFormat="1" applyFont="1" applyFill="1" applyBorder="1" applyAlignment="1">
      <alignment horizontal="center"/>
    </xf>
    <xf numFmtId="0" fontId="23" fillId="0" borderId="73" xfId="3" applyFont="1" applyFill="1" applyBorder="1"/>
    <xf numFmtId="4" fontId="23" fillId="8" borderId="9" xfId="19" applyNumberFormat="1" applyFont="1" applyFill="1" applyBorder="1"/>
    <xf numFmtId="4" fontId="23" fillId="5" borderId="21" xfId="3" applyNumberFormat="1" applyFont="1" applyFill="1" applyBorder="1"/>
    <xf numFmtId="0" fontId="23" fillId="0" borderId="18" xfId="3" applyFont="1" applyFill="1" applyBorder="1" applyAlignment="1">
      <alignment horizontal="center"/>
    </xf>
    <xf numFmtId="49" fontId="23" fillId="0" borderId="19" xfId="3" applyNumberFormat="1" applyFont="1" applyFill="1" applyBorder="1" applyAlignment="1">
      <alignment horizontal="center"/>
    </xf>
    <xf numFmtId="0" fontId="23" fillId="0" borderId="74" xfId="3" applyFont="1" applyFill="1" applyBorder="1"/>
    <xf numFmtId="4" fontId="23" fillId="8" borderId="21" xfId="3" applyNumberFormat="1" applyFont="1" applyFill="1" applyBorder="1"/>
    <xf numFmtId="0" fontId="4" fillId="0" borderId="18" xfId="3" applyFont="1" applyFill="1" applyBorder="1" applyAlignment="1">
      <alignment horizontal="center"/>
    </xf>
    <xf numFmtId="49" fontId="4" fillId="0" borderId="19" xfId="3" applyNumberFormat="1" applyFont="1" applyFill="1" applyBorder="1" applyAlignment="1">
      <alignment horizontal="center"/>
    </xf>
    <xf numFmtId="0" fontId="4" fillId="0" borderId="74" xfId="3" applyFont="1" applyFill="1" applyBorder="1"/>
    <xf numFmtId="4" fontId="23" fillId="5" borderId="21" xfId="19" applyNumberFormat="1" applyFont="1" applyFill="1" applyBorder="1"/>
    <xf numFmtId="4" fontId="23" fillId="8" borderId="21" xfId="19" applyNumberFormat="1" applyFont="1" applyFill="1" applyBorder="1"/>
    <xf numFmtId="0" fontId="23" fillId="0" borderId="95" xfId="3" applyNumberFormat="1" applyFont="1" applyFill="1" applyBorder="1" applyAlignment="1">
      <alignment horizontal="center"/>
    </xf>
    <xf numFmtId="0" fontId="4" fillId="0" borderId="75" xfId="3" applyNumberFormat="1" applyFont="1" applyFill="1" applyBorder="1" applyAlignment="1">
      <alignment horizontal="center"/>
    </xf>
    <xf numFmtId="4" fontId="4" fillId="0" borderId="74" xfId="3" applyNumberFormat="1" applyFont="1" applyFill="1" applyBorder="1"/>
    <xf numFmtId="4" fontId="4" fillId="8" borderId="19" xfId="17" applyNumberFormat="1" applyFont="1" applyFill="1" applyBorder="1" applyAlignment="1">
      <alignment vertical="center" wrapText="1"/>
    </xf>
    <xf numFmtId="0" fontId="4" fillId="0" borderId="78" xfId="3" applyNumberFormat="1" applyFont="1" applyFill="1" applyBorder="1" applyAlignment="1">
      <alignment horizontal="center"/>
    </xf>
    <xf numFmtId="49" fontId="4" fillId="0" borderId="89" xfId="3" applyNumberFormat="1" applyFont="1" applyFill="1" applyBorder="1" applyAlignment="1">
      <alignment horizontal="center"/>
    </xf>
    <xf numFmtId="4" fontId="4" fillId="0" borderId="79" xfId="3" applyNumberFormat="1" applyFont="1" applyFill="1" applyBorder="1"/>
    <xf numFmtId="4" fontId="4" fillId="0" borderId="79" xfId="19" applyNumberFormat="1" applyFont="1" applyFill="1" applyBorder="1" applyAlignment="1">
      <alignment horizontal="center" vertical="center" wrapText="1"/>
    </xf>
    <xf numFmtId="4" fontId="23" fillId="5" borderId="9" xfId="3" applyNumberFormat="1" applyFont="1" applyFill="1" applyBorder="1" applyAlignment="1">
      <alignment vertical="center"/>
    </xf>
    <xf numFmtId="0" fontId="23" fillId="0" borderId="17" xfId="3" applyFont="1" applyFill="1" applyBorder="1" applyAlignment="1">
      <alignment horizontal="center" vertical="center"/>
    </xf>
    <xf numFmtId="49" fontId="23" fillId="0" borderId="8" xfId="3" applyNumberFormat="1" applyFont="1" applyFill="1" applyBorder="1" applyAlignment="1">
      <alignment horizontal="center" vertical="center"/>
    </xf>
    <xf numFmtId="0" fontId="23" fillId="0" borderId="7" xfId="3" applyFont="1" applyFill="1" applyBorder="1" applyAlignment="1">
      <alignment horizontal="left" vertical="center"/>
    </xf>
    <xf numFmtId="4" fontId="23" fillId="8" borderId="9" xfId="3" applyNumberFormat="1" applyFont="1" applyFill="1" applyBorder="1" applyAlignment="1">
      <alignment vertical="center"/>
    </xf>
    <xf numFmtId="4" fontId="4" fillId="5" borderId="21" xfId="3" applyNumberFormat="1" applyFont="1" applyFill="1" applyBorder="1" applyAlignment="1">
      <alignment vertical="center"/>
    </xf>
    <xf numFmtId="0" fontId="4" fillId="0" borderId="20" xfId="3" applyFont="1" applyFill="1" applyBorder="1" applyAlignment="1">
      <alignment horizontal="left" vertical="center"/>
    </xf>
    <xf numFmtId="4" fontId="4" fillId="8" borderId="21" xfId="3" applyNumberFormat="1" applyFont="1" applyFill="1" applyBorder="1" applyAlignment="1">
      <alignment vertical="center"/>
    </xf>
    <xf numFmtId="4" fontId="23" fillId="5" borderId="31" xfId="3" applyNumberFormat="1" applyFont="1" applyFill="1" applyBorder="1" applyAlignment="1">
      <alignment vertical="center"/>
    </xf>
    <xf numFmtId="0" fontId="23" fillId="0" borderId="28" xfId="3" applyFont="1" applyFill="1" applyBorder="1" applyAlignment="1">
      <alignment horizontal="center" vertical="center"/>
    </xf>
    <xf numFmtId="49" fontId="23" fillId="0" borderId="29" xfId="3" applyNumberFormat="1" applyFont="1" applyFill="1" applyBorder="1" applyAlignment="1">
      <alignment horizontal="center" vertical="center"/>
    </xf>
    <xf numFmtId="0" fontId="23" fillId="0" borderId="30" xfId="3" applyFont="1" applyFill="1" applyBorder="1" applyAlignment="1">
      <alignment horizontal="left" vertical="center"/>
    </xf>
    <xf numFmtId="4" fontId="23" fillId="8" borderId="31" xfId="3" applyNumberFormat="1" applyFont="1" applyFill="1" applyBorder="1" applyAlignment="1">
      <alignment vertical="center"/>
    </xf>
    <xf numFmtId="4" fontId="4" fillId="5" borderId="26" xfId="3" applyNumberFormat="1" applyFont="1" applyFill="1" applyBorder="1" applyAlignment="1">
      <alignment vertical="center"/>
    </xf>
    <xf numFmtId="0" fontId="4" fillId="0" borderId="25" xfId="3" applyFont="1" applyFill="1" applyBorder="1" applyAlignment="1">
      <alignment horizontal="left" vertical="center"/>
    </xf>
    <xf numFmtId="4" fontId="4" fillId="8" borderId="26" xfId="3" applyNumberFormat="1" applyFont="1" applyFill="1" applyBorder="1" applyAlignment="1">
      <alignment vertical="center"/>
    </xf>
    <xf numFmtId="49" fontId="23" fillId="0" borderId="19" xfId="3" applyNumberFormat="1" applyFont="1" applyFill="1" applyBorder="1" applyAlignment="1">
      <alignment horizontal="center" vertical="center"/>
    </xf>
    <xf numFmtId="0" fontId="23" fillId="0" borderId="20" xfId="3" applyFont="1" applyFill="1" applyBorder="1" applyAlignment="1">
      <alignment vertical="center"/>
    </xf>
    <xf numFmtId="4" fontId="31" fillId="5" borderId="31" xfId="19" applyNumberFormat="1" applyFont="1" applyFill="1" applyBorder="1" applyAlignment="1">
      <alignment vertical="center"/>
    </xf>
    <xf numFmtId="0" fontId="31" fillId="0" borderId="28" xfId="3" applyFont="1" applyFill="1" applyBorder="1" applyAlignment="1">
      <alignment horizontal="center" vertical="center"/>
    </xf>
    <xf numFmtId="49" fontId="31" fillId="0" borderId="29" xfId="3" applyNumberFormat="1" applyFont="1" applyFill="1" applyBorder="1" applyAlignment="1">
      <alignment horizontal="center" vertical="center"/>
    </xf>
    <xf numFmtId="4" fontId="31" fillId="8" borderId="31" xfId="19" applyNumberFormat="1" applyFont="1" applyFill="1" applyBorder="1" applyAlignment="1">
      <alignment vertical="center"/>
    </xf>
    <xf numFmtId="4" fontId="34" fillId="5" borderId="31" xfId="19" applyNumberFormat="1" applyFont="1" applyFill="1" applyBorder="1" applyAlignment="1">
      <alignment vertical="center"/>
    </xf>
    <xf numFmtId="49" fontId="4" fillId="0" borderId="30" xfId="12" applyNumberFormat="1" applyFont="1" applyFill="1" applyBorder="1" applyAlignment="1">
      <alignment horizontal="center" vertical="center"/>
    </xf>
    <xf numFmtId="0" fontId="34" fillId="0" borderId="30" xfId="3" applyFont="1" applyFill="1" applyBorder="1" applyAlignment="1">
      <alignment vertical="center"/>
    </xf>
    <xf numFmtId="4" fontId="34" fillId="8" borderId="31" xfId="19" applyNumberFormat="1" applyFont="1" applyFill="1" applyBorder="1" applyAlignment="1">
      <alignment vertical="center"/>
    </xf>
    <xf numFmtId="4" fontId="31" fillId="5" borderId="21" xfId="3" applyNumberFormat="1" applyFont="1" applyFill="1" applyBorder="1" applyAlignment="1">
      <alignment vertical="center"/>
    </xf>
    <xf numFmtId="0" fontId="31" fillId="0" borderId="18" xfId="3" applyFont="1" applyFill="1" applyBorder="1" applyAlignment="1">
      <alignment horizontal="center" vertical="center"/>
    </xf>
    <xf numFmtId="49" fontId="4" fillId="0" borderId="20" xfId="3" applyNumberFormat="1" applyFont="1" applyFill="1" applyBorder="1" applyAlignment="1">
      <alignment horizontal="center" vertical="center"/>
    </xf>
    <xf numFmtId="4" fontId="31" fillId="0" borderId="20" xfId="3" applyNumberFormat="1" applyFont="1" applyFill="1" applyBorder="1" applyAlignment="1">
      <alignment vertical="center"/>
    </xf>
    <xf numFmtId="4" fontId="31" fillId="8" borderId="21" xfId="3" applyNumberFormat="1" applyFont="1" applyFill="1" applyBorder="1" applyAlignment="1">
      <alignment vertical="center"/>
    </xf>
    <xf numFmtId="4" fontId="31" fillId="0" borderId="20" xfId="3" applyNumberFormat="1" applyFont="1" applyFill="1" applyBorder="1" applyAlignment="1">
      <alignment vertical="center" wrapText="1"/>
    </xf>
    <xf numFmtId="4" fontId="31" fillId="5" borderId="64" xfId="19" applyNumberFormat="1" applyFont="1" applyFill="1" applyBorder="1"/>
    <xf numFmtId="0" fontId="31" fillId="0" borderId="78" xfId="3" applyFont="1" applyFill="1" applyBorder="1" applyAlignment="1">
      <alignment horizontal="center" vertical="center"/>
    </xf>
    <xf numFmtId="0" fontId="4" fillId="0" borderId="89" xfId="19" applyFont="1" applyBorder="1" applyAlignment="1">
      <alignment horizontal="center"/>
    </xf>
    <xf numFmtId="0" fontId="31" fillId="0" borderId="117" xfId="19" applyFont="1" applyBorder="1"/>
    <xf numFmtId="4" fontId="31" fillId="8" borderId="64" xfId="19" applyNumberFormat="1" applyFont="1" applyFill="1" applyBorder="1"/>
    <xf numFmtId="4" fontId="23" fillId="5" borderId="31" xfId="19" applyNumberFormat="1" applyFont="1" applyFill="1" applyBorder="1"/>
    <xf numFmtId="0" fontId="23" fillId="0" borderId="128" xfId="3" applyFont="1" applyBorder="1" applyAlignment="1">
      <alignment horizontal="center"/>
    </xf>
    <xf numFmtId="0" fontId="23" fillId="0" borderId="105" xfId="3" applyFont="1" applyBorder="1" applyAlignment="1">
      <alignment horizontal="center"/>
    </xf>
    <xf numFmtId="0" fontId="23" fillId="0" borderId="53" xfId="3" applyFont="1" applyBorder="1" applyAlignment="1">
      <alignment horizontal="left"/>
    </xf>
    <xf numFmtId="4" fontId="23" fillId="8" borderId="31" xfId="19" applyNumberFormat="1" applyFont="1" applyFill="1" applyBorder="1"/>
    <xf numFmtId="4" fontId="4" fillId="5" borderId="26" xfId="19" applyNumberFormat="1" applyFont="1" applyFill="1" applyBorder="1"/>
    <xf numFmtId="0" fontId="4" fillId="0" borderId="152" xfId="3" applyFont="1" applyBorder="1" applyAlignment="1">
      <alignment horizontal="center"/>
    </xf>
    <xf numFmtId="49" fontId="4" fillId="0" borderId="57" xfId="19" applyNumberFormat="1" applyFont="1" applyBorder="1" applyAlignment="1">
      <alignment horizontal="center"/>
    </xf>
    <xf numFmtId="0" fontId="4" fillId="0" borderId="58" xfId="19" applyFont="1" applyBorder="1"/>
    <xf numFmtId="4" fontId="4" fillId="8" borderId="26" xfId="19" applyNumberFormat="1" applyFont="1" applyFill="1" applyBorder="1"/>
    <xf numFmtId="0" fontId="4" fillId="0" borderId="86" xfId="19" applyFont="1" applyBorder="1" applyAlignment="1">
      <alignment horizontal="center"/>
    </xf>
    <xf numFmtId="49" fontId="4" fillId="0" borderId="19" xfId="19" applyNumberFormat="1" applyFont="1" applyBorder="1" applyAlignment="1">
      <alignment horizontal="center"/>
    </xf>
    <xf numFmtId="0" fontId="4" fillId="0" borderId="19" xfId="3" applyFont="1" applyFill="1" applyBorder="1" applyAlignment="1">
      <alignment horizontal="left" vertical="center"/>
    </xf>
    <xf numFmtId="0" fontId="4" fillId="0" borderId="88" xfId="19" applyFont="1" applyBorder="1" applyAlignment="1">
      <alignment horizontal="center" vertical="center"/>
    </xf>
    <xf numFmtId="49" fontId="4" fillId="0" borderId="89" xfId="19" applyNumberFormat="1" applyFont="1" applyBorder="1" applyAlignment="1">
      <alignment horizontal="center"/>
    </xf>
    <xf numFmtId="0" fontId="34" fillId="0" borderId="89" xfId="17" applyFont="1" applyFill="1" applyBorder="1" applyAlignment="1">
      <alignment horizontal="left" vertical="center" wrapText="1"/>
    </xf>
    <xf numFmtId="49" fontId="8" fillId="0" borderId="0" xfId="3" applyNumberFormat="1" applyFont="1" applyFill="1" applyBorder="1" applyAlignment="1">
      <alignment horizontal="center" vertical="center"/>
    </xf>
    <xf numFmtId="1" fontId="12" fillId="0" borderId="0" xfId="19" applyNumberFormat="1" applyFont="1" applyFill="1" applyBorder="1" applyAlignment="1">
      <alignment horizontal="center" vertical="center" wrapText="1"/>
    </xf>
    <xf numFmtId="0" fontId="8" fillId="0" borderId="0" xfId="19" applyFont="1" applyFill="1" applyBorder="1" applyAlignment="1">
      <alignment vertical="center" wrapText="1"/>
    </xf>
    <xf numFmtId="4" fontId="12" fillId="0" borderId="0" xfId="19" applyNumberFormat="1" applyFont="1" applyFill="1" applyBorder="1" applyAlignment="1">
      <alignment vertical="center" wrapText="1"/>
    </xf>
    <xf numFmtId="0" fontId="23" fillId="0" borderId="87" xfId="3" applyFont="1" applyBorder="1" applyAlignment="1">
      <alignment horizontal="center" vertical="center" wrapText="1"/>
    </xf>
    <xf numFmtId="0" fontId="23" fillId="0" borderId="30" xfId="19" applyFont="1" applyFill="1" applyBorder="1" applyAlignment="1">
      <alignment vertical="center" wrapText="1"/>
    </xf>
    <xf numFmtId="0" fontId="4" fillId="0" borderId="19" xfId="3" applyFont="1" applyBorder="1" applyAlignment="1">
      <alignment horizontal="center" vertical="center"/>
    </xf>
    <xf numFmtId="0" fontId="4" fillId="0" borderId="89" xfId="3" applyFont="1" applyBorder="1" applyAlignment="1">
      <alignment horizontal="center" vertical="center"/>
    </xf>
    <xf numFmtId="0" fontId="4" fillId="0" borderId="117" xfId="3" applyFont="1" applyBorder="1" applyAlignment="1">
      <alignment horizontal="left" vertical="center"/>
    </xf>
    <xf numFmtId="0" fontId="4" fillId="0" borderId="0" xfId="29" applyFont="1" applyFill="1"/>
    <xf numFmtId="0" fontId="4" fillId="0" borderId="0" xfId="29" applyFont="1"/>
    <xf numFmtId="0" fontId="4" fillId="0" borderId="0" xfId="29" applyFont="1" applyAlignment="1">
      <alignment horizontal="center"/>
    </xf>
    <xf numFmtId="0" fontId="4" fillId="0" borderId="0" xfId="29" applyFont="1" applyAlignment="1">
      <alignment vertical="center" wrapText="1"/>
    </xf>
    <xf numFmtId="0" fontId="10" fillId="0" borderId="0" xfId="29" applyFont="1" applyAlignment="1">
      <alignment horizontal="center" vertical="center" wrapText="1"/>
    </xf>
    <xf numFmtId="0" fontId="4" fillId="0" borderId="0" xfId="29" applyFont="1" applyFill="1" applyAlignment="1">
      <alignment horizontal="center" vertical="center" wrapText="1"/>
    </xf>
    <xf numFmtId="0" fontId="1" fillId="0" borderId="0" xfId="29" applyAlignment="1">
      <alignment vertical="center" wrapText="1"/>
    </xf>
    <xf numFmtId="0" fontId="1" fillId="0" borderId="0" xfId="29" applyFill="1" applyAlignment="1">
      <alignment vertical="center" wrapText="1"/>
    </xf>
    <xf numFmtId="0" fontId="22" fillId="0" borderId="0" xfId="29" applyFont="1" applyFill="1" applyAlignment="1">
      <alignment vertical="center" wrapText="1"/>
    </xf>
    <xf numFmtId="0" fontId="20" fillId="0" borderId="0" xfId="29" applyFont="1" applyFill="1" applyAlignment="1">
      <alignment vertical="center" wrapText="1"/>
    </xf>
    <xf numFmtId="4" fontId="10" fillId="0" borderId="0" xfId="29" applyNumberFormat="1" applyFont="1" applyFill="1" applyAlignment="1">
      <alignment vertical="center"/>
    </xf>
    <xf numFmtId="0" fontId="19" fillId="0" borderId="93" xfId="3" applyFont="1" applyFill="1" applyBorder="1" applyAlignment="1">
      <alignment horizontal="center" vertical="center" wrapText="1"/>
    </xf>
    <xf numFmtId="0" fontId="4" fillId="0" borderId="0" xfId="29" applyFont="1" applyAlignment="1">
      <alignment vertical="center"/>
    </xf>
    <xf numFmtId="4" fontId="23" fillId="5" borderId="31" xfId="29" applyNumberFormat="1" applyFont="1" applyFill="1" applyBorder="1" applyAlignment="1">
      <alignment vertical="center" wrapText="1"/>
    </xf>
    <xf numFmtId="0" fontId="23" fillId="0" borderId="87" xfId="3" applyNumberFormat="1" applyFont="1" applyFill="1" applyBorder="1" applyAlignment="1">
      <alignment horizontal="center"/>
    </xf>
    <xf numFmtId="4" fontId="23" fillId="0" borderId="30" xfId="3" applyNumberFormat="1" applyFont="1" applyFill="1" applyBorder="1"/>
    <xf numFmtId="4" fontId="4" fillId="0" borderId="90" xfId="29" applyNumberFormat="1" applyFont="1" applyFill="1" applyBorder="1" applyAlignment="1">
      <alignment horizontal="center" vertical="center" wrapText="1"/>
    </xf>
    <xf numFmtId="4" fontId="4" fillId="5" borderId="21" xfId="29" applyNumberFormat="1" applyFont="1" applyFill="1" applyBorder="1" applyAlignment="1">
      <alignment vertical="center" wrapText="1"/>
    </xf>
    <xf numFmtId="0" fontId="4" fillId="0" borderId="86" xfId="3" applyNumberFormat="1" applyFont="1" applyFill="1" applyBorder="1" applyAlignment="1">
      <alignment horizontal="center"/>
    </xf>
    <xf numFmtId="0" fontId="4" fillId="0" borderId="19" xfId="3" applyNumberFormat="1" applyFont="1" applyFill="1" applyBorder="1" applyAlignment="1">
      <alignment horizontal="center"/>
    </xf>
    <xf numFmtId="4" fontId="4" fillId="0" borderId="20" xfId="3" applyNumberFormat="1" applyFont="1" applyFill="1" applyBorder="1"/>
    <xf numFmtId="4" fontId="4" fillId="8" borderId="21" xfId="29" applyNumberFormat="1" applyFont="1" applyFill="1" applyBorder="1" applyAlignment="1">
      <alignment vertical="center" wrapText="1"/>
    </xf>
    <xf numFmtId="4" fontId="4" fillId="0" borderId="91" xfId="29" applyNumberFormat="1" applyFont="1" applyFill="1" applyBorder="1" applyAlignment="1">
      <alignment horizontal="center" vertical="center" wrapText="1"/>
    </xf>
    <xf numFmtId="4" fontId="23" fillId="5" borderId="21" xfId="29" applyNumberFormat="1" applyFont="1" applyFill="1" applyBorder="1" applyAlignment="1">
      <alignment vertical="center" wrapText="1"/>
    </xf>
    <xf numFmtId="0" fontId="23" fillId="0" borderId="86" xfId="3" applyNumberFormat="1" applyFont="1" applyFill="1" applyBorder="1" applyAlignment="1">
      <alignment horizontal="center"/>
    </xf>
    <xf numFmtId="0" fontId="23" fillId="0" borderId="19" xfId="3" applyNumberFormat="1" applyFont="1" applyFill="1" applyBorder="1" applyAlignment="1">
      <alignment horizontal="center"/>
    </xf>
    <xf numFmtId="4" fontId="23" fillId="0" borderId="20" xfId="3" applyNumberFormat="1" applyFont="1" applyFill="1" applyBorder="1"/>
    <xf numFmtId="4" fontId="23" fillId="8" borderId="21" xfId="29" applyNumberFormat="1" applyFont="1" applyFill="1" applyBorder="1" applyAlignment="1">
      <alignment vertical="center" wrapText="1"/>
    </xf>
    <xf numFmtId="4" fontId="4" fillId="5" borderId="21" xfId="29" applyNumberFormat="1" applyFont="1" applyFill="1" applyBorder="1" applyAlignment="1">
      <alignment horizontal="right" vertical="center" wrapText="1"/>
    </xf>
    <xf numFmtId="4" fontId="4" fillId="8" borderId="21" xfId="29" applyNumberFormat="1" applyFont="1" applyFill="1" applyBorder="1" applyAlignment="1">
      <alignment horizontal="right" vertical="center" wrapText="1"/>
    </xf>
    <xf numFmtId="4" fontId="4" fillId="0" borderId="126" xfId="29" applyNumberFormat="1" applyFont="1" applyFill="1" applyBorder="1" applyAlignment="1">
      <alignment horizontal="center" vertical="center" wrapText="1"/>
    </xf>
    <xf numFmtId="0" fontId="4" fillId="0" borderId="79" xfId="3" applyFont="1" applyFill="1" applyBorder="1" applyAlignment="1">
      <alignment horizontal="left" vertical="center"/>
    </xf>
    <xf numFmtId="0" fontId="19" fillId="0" borderId="147" xfId="3" applyFont="1" applyBorder="1" applyAlignment="1">
      <alignment horizontal="center" vertical="center" wrapText="1"/>
    </xf>
    <xf numFmtId="0" fontId="23" fillId="0" borderId="18" xfId="3" applyFont="1" applyBorder="1" applyAlignment="1">
      <alignment horizontal="center"/>
    </xf>
    <xf numFmtId="49" fontId="23" fillId="0" borderId="19" xfId="3" applyNumberFormat="1" applyFont="1" applyBorder="1" applyAlignment="1">
      <alignment horizontal="center"/>
    </xf>
    <xf numFmtId="0" fontId="23" fillId="0" borderId="20" xfId="3" applyFont="1" applyBorder="1"/>
    <xf numFmtId="4" fontId="23" fillId="8" borderId="6" xfId="3" applyNumberFormat="1" applyFont="1" applyFill="1" applyBorder="1"/>
    <xf numFmtId="4" fontId="23" fillId="0" borderId="91" xfId="3" applyNumberFormat="1" applyFont="1" applyFill="1" applyBorder="1" applyAlignment="1">
      <alignment horizontal="center"/>
    </xf>
    <xf numFmtId="4" fontId="4" fillId="5" borderId="26" xfId="3" applyNumberFormat="1" applyFont="1" applyFill="1" applyBorder="1"/>
    <xf numFmtId="0" fontId="4" fillId="0" borderId="36" xfId="3" applyFont="1" applyBorder="1" applyAlignment="1">
      <alignment horizontal="center"/>
    </xf>
    <xf numFmtId="0" fontId="4" fillId="0" borderId="33" xfId="3" applyFont="1" applyBorder="1"/>
    <xf numFmtId="4" fontId="4" fillId="8" borderId="154" xfId="3" applyNumberFormat="1" applyFont="1" applyFill="1" applyBorder="1" applyAlignment="1">
      <alignment vertical="center" wrapText="1"/>
    </xf>
    <xf numFmtId="4" fontId="4" fillId="0" borderId="91" xfId="3" applyNumberFormat="1" applyFont="1" applyFill="1" applyBorder="1" applyAlignment="1">
      <alignment horizontal="center"/>
    </xf>
    <xf numFmtId="4" fontId="4" fillId="5" borderId="21" xfId="3" applyNumberFormat="1" applyFont="1" applyFill="1" applyBorder="1"/>
    <xf numFmtId="0" fontId="4" fillId="0" borderId="18" xfId="3" applyFont="1" applyBorder="1" applyAlignment="1">
      <alignment horizontal="center"/>
    </xf>
    <xf numFmtId="4" fontId="4" fillId="8" borderId="75" xfId="3" applyNumberFormat="1" applyFont="1" applyFill="1" applyBorder="1"/>
    <xf numFmtId="4" fontId="4" fillId="5" borderId="14" xfId="3" applyNumberFormat="1" applyFont="1" applyFill="1" applyBorder="1"/>
    <xf numFmtId="0" fontId="4" fillId="0" borderId="37" xfId="29" applyFont="1" applyBorder="1" applyAlignment="1">
      <alignment horizontal="center"/>
    </xf>
    <xf numFmtId="0" fontId="4" fillId="0" borderId="13" xfId="29" applyFont="1" applyBorder="1" applyAlignment="1">
      <alignment horizontal="center" vertical="center"/>
    </xf>
    <xf numFmtId="0" fontId="4" fillId="0" borderId="12" xfId="29" applyFont="1" applyBorder="1" applyAlignment="1"/>
    <xf numFmtId="4" fontId="4" fillId="8" borderId="11" xfId="3" applyNumberFormat="1" applyFont="1" applyFill="1" applyBorder="1"/>
    <xf numFmtId="0" fontId="4" fillId="0" borderId="126" xfId="29" applyFont="1" applyBorder="1"/>
    <xf numFmtId="0" fontId="4" fillId="0" borderId="17" xfId="3" applyFont="1" applyFill="1" applyBorder="1" applyAlignment="1">
      <alignment horizontal="center" vertical="center"/>
    </xf>
    <xf numFmtId="49" fontId="4" fillId="0" borderId="7" xfId="3" applyNumberFormat="1" applyFont="1" applyFill="1" applyBorder="1" applyAlignment="1">
      <alignment horizontal="center" vertical="center"/>
    </xf>
    <xf numFmtId="0" fontId="4" fillId="0" borderId="73" xfId="3" applyFont="1" applyFill="1" applyBorder="1" applyAlignment="1">
      <alignment vertical="center"/>
    </xf>
    <xf numFmtId="4" fontId="4" fillId="8" borderId="9" xfId="3" applyNumberFormat="1" applyFont="1" applyFill="1" applyBorder="1" applyAlignment="1">
      <alignment horizontal="right" vertical="center"/>
    </xf>
    <xf numFmtId="0" fontId="4" fillId="0" borderId="74" xfId="3" applyFont="1" applyFill="1" applyBorder="1" applyAlignment="1">
      <alignment vertical="center"/>
    </xf>
    <xf numFmtId="4" fontId="4" fillId="8" borderId="21" xfId="3" applyNumberFormat="1" applyFont="1" applyFill="1" applyBorder="1" applyAlignment="1">
      <alignment horizontal="right" vertical="center"/>
    </xf>
    <xf numFmtId="0" fontId="4" fillId="0" borderId="77" xfId="3" applyFont="1" applyFill="1" applyBorder="1" applyAlignment="1">
      <alignment vertical="center" wrapText="1"/>
    </xf>
    <xf numFmtId="49" fontId="4" fillId="0" borderId="30" xfId="3" applyNumberFormat="1" applyFont="1" applyFill="1" applyBorder="1" applyAlignment="1">
      <alignment horizontal="center" vertical="center"/>
    </xf>
    <xf numFmtId="0" fontId="4" fillId="0" borderId="77" xfId="3" applyFont="1" applyFill="1" applyBorder="1" applyAlignment="1">
      <alignment vertical="center"/>
    </xf>
    <xf numFmtId="4" fontId="4" fillId="8" borderId="31" xfId="3" applyNumberFormat="1" applyFont="1" applyFill="1" applyBorder="1" applyAlignment="1">
      <alignment horizontal="right" vertical="center"/>
    </xf>
    <xf numFmtId="0" fontId="4" fillId="0" borderId="23" xfId="3" applyFont="1" applyFill="1" applyBorder="1" applyAlignment="1">
      <alignment horizontal="center" vertical="center" wrapText="1"/>
    </xf>
    <xf numFmtId="49" fontId="4" fillId="0" borderId="25" xfId="3" applyNumberFormat="1" applyFont="1" applyFill="1" applyBorder="1" applyAlignment="1">
      <alignment horizontal="center" vertical="center" wrapText="1"/>
    </xf>
    <xf numFmtId="49" fontId="4" fillId="0" borderId="29" xfId="3" applyNumberFormat="1" applyFont="1" applyFill="1" applyBorder="1" applyAlignment="1">
      <alignment horizontal="center" vertical="center" wrapText="1"/>
    </xf>
    <xf numFmtId="0" fontId="4" fillId="0" borderId="74" xfId="19" applyFont="1" applyBorder="1" applyAlignment="1">
      <alignment vertical="center"/>
    </xf>
    <xf numFmtId="0" fontId="63" fillId="0" borderId="0" xfId="19" applyFont="1"/>
    <xf numFmtId="49" fontId="18" fillId="0" borderId="0" xfId="3" applyNumberFormat="1" applyFont="1" applyFill="1" applyAlignment="1">
      <alignment horizontal="center" vertical="center"/>
    </xf>
    <xf numFmtId="0" fontId="23" fillId="0" borderId="87" xfId="3" applyFont="1" applyBorder="1" applyAlignment="1">
      <alignment horizontal="center" vertical="center"/>
    </xf>
    <xf numFmtId="0" fontId="23" fillId="0" borderId="30" xfId="3" applyFont="1" applyBorder="1" applyAlignment="1">
      <alignment horizontal="left" vertical="center"/>
    </xf>
    <xf numFmtId="4" fontId="4" fillId="0" borderId="91" xfId="19" applyNumberFormat="1" applyFont="1" applyBorder="1" applyAlignment="1">
      <alignment vertical="center"/>
    </xf>
    <xf numFmtId="0" fontId="4" fillId="0" borderId="19" xfId="19" applyFont="1" applyBorder="1" applyAlignment="1">
      <alignment horizontal="center" vertical="center"/>
    </xf>
    <xf numFmtId="2" fontId="4" fillId="0" borderId="12" xfId="20" applyNumberFormat="1" applyFont="1" applyFill="1" applyBorder="1" applyAlignment="1">
      <alignment horizontal="left" vertical="center" wrapText="1"/>
    </xf>
    <xf numFmtId="4" fontId="18" fillId="0" borderId="0" xfId="3" applyNumberFormat="1" applyFont="1" applyFill="1" applyAlignment="1">
      <alignment vertical="center"/>
    </xf>
    <xf numFmtId="0" fontId="4" fillId="0" borderId="0" xfId="15" applyFont="1" applyFill="1" applyBorder="1" applyAlignment="1">
      <alignment vertical="center" wrapText="1"/>
    </xf>
    <xf numFmtId="4" fontId="10" fillId="0" borderId="0" xfId="3" applyNumberFormat="1" applyFont="1" applyFill="1" applyAlignment="1">
      <alignment horizontal="center" vertical="center" wrapText="1"/>
    </xf>
    <xf numFmtId="4" fontId="35" fillId="5" borderId="21" xfId="15" applyNumberFormat="1" applyFont="1" applyFill="1" applyBorder="1" applyAlignment="1">
      <alignment vertical="center" wrapText="1"/>
    </xf>
    <xf numFmtId="1" fontId="4" fillId="0" borderId="19" xfId="19" applyNumberFormat="1" applyFont="1" applyFill="1" applyBorder="1" applyAlignment="1">
      <alignment horizontal="center" vertical="center" wrapText="1"/>
    </xf>
    <xf numFmtId="4" fontId="35" fillId="8" borderId="21" xfId="15" applyNumberFormat="1" applyFont="1" applyFill="1" applyBorder="1" applyAlignment="1">
      <alignment vertical="center" wrapText="1"/>
    </xf>
    <xf numFmtId="0" fontId="4" fillId="0" borderId="74" xfId="19" applyFont="1" applyFill="1" applyBorder="1" applyAlignment="1">
      <alignment horizontal="left" vertical="center" wrapText="1"/>
    </xf>
    <xf numFmtId="4" fontId="10" fillId="5" borderId="21" xfId="19" applyNumberFormat="1" applyFont="1" applyFill="1" applyBorder="1" applyAlignment="1">
      <alignment vertical="center" wrapText="1"/>
    </xf>
    <xf numFmtId="4" fontId="10" fillId="8" borderId="21" xfId="19" applyNumberFormat="1" applyFont="1" applyFill="1" applyBorder="1" applyAlignment="1">
      <alignment vertical="center" wrapText="1"/>
    </xf>
    <xf numFmtId="4" fontId="4" fillId="0" borderId="21" xfId="19" applyNumberFormat="1" applyFont="1" applyFill="1" applyBorder="1" applyAlignment="1">
      <alignment vertical="center" wrapText="1"/>
    </xf>
    <xf numFmtId="4" fontId="35" fillId="8" borderId="21" xfId="19" applyNumberFormat="1" applyFont="1" applyFill="1" applyBorder="1" applyAlignment="1">
      <alignment vertical="center" wrapText="1"/>
    </xf>
    <xf numFmtId="4" fontId="4" fillId="0" borderId="31" xfId="19" applyNumberFormat="1" applyFont="1" applyFill="1" applyBorder="1" applyAlignment="1">
      <alignment vertical="center" wrapText="1"/>
    </xf>
    <xf numFmtId="1" fontId="4" fillId="0" borderId="29" xfId="19" applyNumberFormat="1" applyFont="1" applyFill="1" applyBorder="1" applyAlignment="1">
      <alignment horizontal="center" vertical="center" wrapText="1"/>
    </xf>
    <xf numFmtId="4" fontId="35" fillId="8" borderId="31" xfId="19" applyNumberFormat="1" applyFont="1" applyFill="1" applyBorder="1" applyAlignment="1">
      <alignment vertical="center" wrapText="1"/>
    </xf>
    <xf numFmtId="0" fontId="4" fillId="0" borderId="90" xfId="19" applyFont="1" applyFill="1" applyBorder="1" applyAlignment="1">
      <alignment vertical="center" wrapText="1"/>
    </xf>
    <xf numFmtId="0" fontId="4" fillId="0" borderId="91" xfId="19" applyFont="1" applyFill="1" applyBorder="1" applyAlignment="1">
      <alignment vertical="center" wrapText="1"/>
    </xf>
    <xf numFmtId="0" fontId="4" fillId="0" borderId="29" xfId="30" applyFont="1" applyBorder="1" applyAlignment="1">
      <alignment horizontal="center" vertical="center"/>
    </xf>
    <xf numFmtId="0" fontId="4" fillId="0" borderId="19" xfId="30" applyFont="1" applyBorder="1" applyAlignment="1">
      <alignment horizontal="center" vertical="center"/>
    </xf>
    <xf numFmtId="0" fontId="34" fillId="0" borderId="19" xfId="30" applyFont="1" applyBorder="1" applyAlignment="1">
      <alignment horizontal="center" vertical="center"/>
    </xf>
    <xf numFmtId="0" fontId="4" fillId="0" borderId="78" xfId="3" applyFont="1" applyFill="1" applyBorder="1" applyAlignment="1">
      <alignment horizontal="center" vertical="center" wrapText="1"/>
    </xf>
    <xf numFmtId="0" fontId="34" fillId="0" borderId="89" xfId="30" applyFont="1" applyBorder="1" applyAlignment="1">
      <alignment horizontal="center" vertical="center"/>
    </xf>
    <xf numFmtId="0" fontId="4" fillId="0" borderId="89" xfId="3" applyFont="1" applyFill="1" applyBorder="1" applyAlignment="1">
      <alignment vertical="center" wrapText="1"/>
    </xf>
    <xf numFmtId="0" fontId="34" fillId="0" borderId="0" xfId="30" applyFont="1" applyFill="1" applyBorder="1" applyAlignment="1">
      <alignment horizontal="center" vertical="center"/>
    </xf>
    <xf numFmtId="4" fontId="18" fillId="0" borderId="0" xfId="3" applyNumberFormat="1" applyFont="1" applyFill="1" applyAlignment="1">
      <alignment horizontal="left" vertical="center"/>
    </xf>
    <xf numFmtId="4" fontId="27" fillId="0" borderId="4" xfId="19" applyNumberFormat="1" applyFont="1" applyFill="1" applyBorder="1" applyAlignment="1">
      <alignment horizontal="center" vertical="center" wrapText="1"/>
    </xf>
    <xf numFmtId="4" fontId="19" fillId="0" borderId="80" xfId="19" applyNumberFormat="1" applyFont="1" applyFill="1" applyBorder="1" applyAlignment="1">
      <alignment horizontal="center" vertical="center" wrapText="1"/>
    </xf>
    <xf numFmtId="0" fontId="34" fillId="0" borderId="22" xfId="30" applyFont="1" applyBorder="1" applyAlignment="1">
      <alignment horizontal="center" vertical="center"/>
    </xf>
    <xf numFmtId="0" fontId="34" fillId="0" borderId="29" xfId="30" applyFont="1" applyBorder="1" applyAlignment="1">
      <alignment horizontal="center" vertical="center"/>
    </xf>
    <xf numFmtId="0" fontId="4" fillId="0" borderId="19" xfId="3" applyFont="1" applyFill="1" applyBorder="1" applyAlignment="1">
      <alignment horizontal="left" vertical="center" wrapText="1"/>
    </xf>
    <xf numFmtId="0" fontId="4" fillId="0" borderId="29" xfId="3" applyFont="1" applyFill="1" applyBorder="1" applyAlignment="1">
      <alignment horizontal="left" vertical="center" wrapText="1"/>
    </xf>
    <xf numFmtId="4" fontId="22" fillId="5" borderId="21" xfId="19" applyNumberFormat="1" applyFont="1" applyFill="1" applyBorder="1" applyAlignment="1">
      <alignment vertical="center" wrapText="1"/>
    </xf>
    <xf numFmtId="4" fontId="22" fillId="8" borderId="21" xfId="19" applyNumberFormat="1" applyFont="1" applyFill="1" applyBorder="1" applyAlignment="1">
      <alignment vertical="center" wrapText="1"/>
    </xf>
    <xf numFmtId="4" fontId="35" fillId="0" borderId="91" xfId="19" applyNumberFormat="1" applyFont="1" applyFill="1" applyBorder="1" applyAlignment="1">
      <alignment vertical="center" wrapText="1"/>
    </xf>
    <xf numFmtId="0" fontId="4" fillId="0" borderId="0" xfId="30" applyFont="1" applyFill="1" applyBorder="1" applyAlignment="1">
      <alignment horizontal="center" vertical="center"/>
    </xf>
    <xf numFmtId="4" fontId="12" fillId="0" borderId="0" xfId="15" applyNumberFormat="1" applyFont="1" applyFill="1" applyBorder="1" applyAlignment="1">
      <alignment vertical="center" wrapText="1"/>
    </xf>
    <xf numFmtId="4" fontId="4" fillId="0" borderId="0" xfId="15" applyNumberFormat="1" applyFont="1" applyFill="1" applyBorder="1" applyAlignment="1">
      <alignment vertical="center" wrapText="1"/>
    </xf>
    <xf numFmtId="0" fontId="4" fillId="0" borderId="19" xfId="20" applyFont="1" applyFill="1" applyBorder="1" applyAlignment="1">
      <alignment vertical="center" wrapText="1"/>
    </xf>
    <xf numFmtId="0" fontId="4" fillId="0" borderId="19" xfId="30" applyFont="1" applyFill="1" applyBorder="1" applyAlignment="1">
      <alignment horizontal="center" vertical="center"/>
    </xf>
    <xf numFmtId="0" fontId="4" fillId="0" borderId="19" xfId="17" applyFont="1" applyFill="1" applyBorder="1" applyAlignment="1">
      <alignment vertical="center" wrapText="1"/>
    </xf>
    <xf numFmtId="4" fontId="4" fillId="5" borderId="31" xfId="19" applyNumberFormat="1" applyFont="1" applyFill="1" applyBorder="1" applyAlignment="1">
      <alignment vertical="center" wrapText="1"/>
    </xf>
    <xf numFmtId="0" fontId="4" fillId="0" borderId="29" xfId="30" applyFont="1" applyFill="1" applyBorder="1" applyAlignment="1">
      <alignment horizontal="center" vertical="center"/>
    </xf>
    <xf numFmtId="4" fontId="4" fillId="8" borderId="31" xfId="19" applyNumberFormat="1" applyFont="1" applyFill="1" applyBorder="1" applyAlignment="1">
      <alignment vertical="center" wrapText="1"/>
    </xf>
    <xf numFmtId="0" fontId="4" fillId="0" borderId="77" xfId="20" applyFont="1" applyFill="1" applyBorder="1" applyAlignment="1">
      <alignment vertical="center" wrapText="1"/>
    </xf>
    <xf numFmtId="0" fontId="4" fillId="0" borderId="74" xfId="20" applyFont="1" applyFill="1" applyBorder="1" applyAlignment="1">
      <alignment vertical="center" wrapText="1"/>
    </xf>
    <xf numFmtId="0" fontId="47" fillId="0" borderId="74" xfId="20" applyFont="1" applyFill="1" applyBorder="1" applyAlignment="1">
      <alignment vertical="center" wrapText="1"/>
    </xf>
    <xf numFmtId="0" fontId="4" fillId="0" borderId="77" xfId="22" applyFont="1" applyFill="1" applyBorder="1" applyAlignment="1">
      <alignment vertical="center" wrapText="1"/>
    </xf>
    <xf numFmtId="4" fontId="22" fillId="0" borderId="91" xfId="19" applyNumberFormat="1" applyFont="1" applyFill="1" applyBorder="1" applyAlignment="1">
      <alignment vertical="center" wrapText="1"/>
    </xf>
    <xf numFmtId="0" fontId="4" fillId="0" borderId="74" xfId="22" applyFont="1" applyFill="1" applyBorder="1" applyAlignment="1">
      <alignment vertical="center" wrapText="1"/>
    </xf>
    <xf numFmtId="4" fontId="28" fillId="5" borderId="21" xfId="19" applyNumberFormat="1" applyFont="1" applyFill="1" applyBorder="1" applyAlignment="1">
      <alignment vertical="center" wrapText="1"/>
    </xf>
    <xf numFmtId="4" fontId="28" fillId="8" borderId="21" xfId="19" applyNumberFormat="1" applyFont="1" applyFill="1" applyBorder="1" applyAlignment="1">
      <alignment vertical="center" wrapText="1"/>
    </xf>
    <xf numFmtId="0" fontId="4" fillId="0" borderId="74" xfId="19" applyFont="1" applyFill="1" applyBorder="1" applyAlignment="1">
      <alignment vertical="center" wrapText="1"/>
    </xf>
    <xf numFmtId="4" fontId="12" fillId="5" borderId="21" xfId="19" applyNumberFormat="1" applyFont="1" applyFill="1" applyBorder="1" applyAlignment="1">
      <alignment vertical="center" wrapText="1"/>
    </xf>
    <xf numFmtId="4" fontId="12" fillId="8" borderId="21" xfId="19" applyNumberFormat="1" applyFont="1" applyFill="1" applyBorder="1" applyAlignment="1">
      <alignment vertical="center" wrapText="1"/>
    </xf>
    <xf numFmtId="4" fontId="4" fillId="0" borderId="74" xfId="19" applyNumberFormat="1" applyFont="1" applyFill="1" applyBorder="1" applyAlignment="1">
      <alignment vertical="center" wrapText="1"/>
    </xf>
    <xf numFmtId="4" fontId="19" fillId="0" borderId="4" xfId="19" applyNumberFormat="1" applyFont="1" applyFill="1" applyBorder="1" applyAlignment="1">
      <alignment horizontal="center" vertical="center" wrapText="1"/>
    </xf>
    <xf numFmtId="4" fontId="35" fillId="5" borderId="26" xfId="19" applyNumberFormat="1" applyFont="1" applyFill="1" applyBorder="1" applyAlignment="1">
      <alignment vertical="center" wrapText="1"/>
    </xf>
    <xf numFmtId="4" fontId="35" fillId="8" borderId="26" xfId="19" applyNumberFormat="1" applyFont="1" applyFill="1" applyBorder="1" applyAlignment="1">
      <alignment vertical="center" wrapText="1"/>
    </xf>
    <xf numFmtId="4" fontId="22" fillId="5" borderId="26" xfId="19" applyNumberFormat="1" applyFont="1" applyFill="1" applyBorder="1" applyAlignment="1">
      <alignment vertical="center" wrapText="1"/>
    </xf>
    <xf numFmtId="4" fontId="22" fillId="8" borderId="26" xfId="19" applyNumberFormat="1" applyFont="1" applyFill="1" applyBorder="1" applyAlignment="1">
      <alignment vertical="center" wrapText="1"/>
    </xf>
    <xf numFmtId="4" fontId="35" fillId="5" borderId="21" xfId="19" applyNumberFormat="1" applyFont="1" applyFill="1" applyBorder="1" applyAlignment="1">
      <alignment vertical="center"/>
    </xf>
    <xf numFmtId="4" fontId="35" fillId="8" borderId="21" xfId="19" applyNumberFormat="1" applyFont="1" applyFill="1" applyBorder="1" applyAlignment="1">
      <alignment vertical="center"/>
    </xf>
    <xf numFmtId="4" fontId="22" fillId="5" borderId="21" xfId="19" applyNumberFormat="1" applyFont="1" applyFill="1" applyBorder="1" applyAlignment="1">
      <alignment vertical="center"/>
    </xf>
    <xf numFmtId="4" fontId="22" fillId="8" borderId="21" xfId="19" applyNumberFormat="1" applyFont="1" applyFill="1" applyBorder="1" applyAlignment="1">
      <alignment vertical="center"/>
    </xf>
    <xf numFmtId="0" fontId="22" fillId="0" borderId="91" xfId="19" applyFont="1" applyBorder="1" applyAlignment="1">
      <alignment horizontal="center"/>
    </xf>
    <xf numFmtId="4" fontId="28" fillId="5" borderId="31" xfId="19" applyNumberFormat="1" applyFont="1" applyFill="1" applyBorder="1" applyAlignment="1">
      <alignment vertical="center" wrapText="1"/>
    </xf>
    <xf numFmtId="4" fontId="28" fillId="8" borderId="31" xfId="19" applyNumberFormat="1" applyFont="1" applyFill="1" applyBorder="1" applyAlignment="1">
      <alignment vertical="center" wrapText="1"/>
    </xf>
    <xf numFmtId="4" fontId="4" fillId="0" borderId="124" xfId="15" applyNumberFormat="1" applyFont="1" applyFill="1" applyBorder="1" applyAlignment="1">
      <alignment vertical="center" wrapText="1"/>
    </xf>
    <xf numFmtId="0" fontId="4" fillId="0" borderId="36" xfId="3" applyFont="1" applyFill="1" applyBorder="1" applyAlignment="1">
      <alignment horizontal="center" vertical="center" wrapText="1"/>
    </xf>
    <xf numFmtId="1" fontId="34" fillId="0" borderId="29" xfId="19" applyNumberFormat="1" applyFont="1" applyFill="1" applyBorder="1" applyAlignment="1">
      <alignment horizontal="center" vertical="center" wrapText="1"/>
    </xf>
    <xf numFmtId="0" fontId="4" fillId="0" borderId="30" xfId="20" applyFont="1" applyFill="1" applyBorder="1" applyAlignment="1">
      <alignment vertical="center" wrapText="1"/>
    </xf>
    <xf numFmtId="4" fontId="4" fillId="0" borderId="77" xfId="19" applyNumberFormat="1" applyFont="1" applyFill="1" applyBorder="1" applyAlignment="1">
      <alignment vertical="center" wrapText="1"/>
    </xf>
    <xf numFmtId="4" fontId="22" fillId="5" borderId="31" xfId="19" applyNumberFormat="1" applyFont="1" applyFill="1" applyBorder="1" applyAlignment="1">
      <alignment vertical="center" wrapText="1"/>
    </xf>
    <xf numFmtId="4" fontId="22" fillId="8" borderId="31" xfId="19" applyNumberFormat="1" applyFont="1" applyFill="1" applyBorder="1" applyAlignment="1">
      <alignment vertical="center" wrapText="1"/>
    </xf>
    <xf numFmtId="4" fontId="4" fillId="0" borderId="21" xfId="15" applyNumberFormat="1" applyFont="1" applyFill="1" applyBorder="1" applyAlignment="1">
      <alignment vertical="center" wrapText="1"/>
    </xf>
    <xf numFmtId="4" fontId="4" fillId="0" borderId="115" xfId="15" applyNumberFormat="1" applyFont="1" applyFill="1" applyBorder="1" applyAlignment="1">
      <alignment vertical="center" wrapText="1"/>
    </xf>
    <xf numFmtId="4" fontId="35" fillId="5" borderId="31" xfId="19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horizontal="center" vertical="center" wrapText="1"/>
    </xf>
    <xf numFmtId="4" fontId="35" fillId="8" borderId="31" xfId="19" applyNumberFormat="1" applyFont="1" applyFill="1" applyBorder="1" applyAlignment="1">
      <alignment vertical="center"/>
    </xf>
    <xf numFmtId="0" fontId="4" fillId="0" borderId="22" xfId="3" applyFont="1" applyFill="1" applyBorder="1" applyAlignment="1">
      <alignment horizontal="center" vertical="center" wrapText="1"/>
    </xf>
    <xf numFmtId="0" fontId="22" fillId="0" borderId="21" xfId="19" applyFont="1" applyBorder="1" applyAlignment="1">
      <alignment horizontal="center"/>
    </xf>
    <xf numFmtId="4" fontId="22" fillId="5" borderId="26" xfId="19" applyNumberFormat="1" applyFont="1" applyFill="1" applyBorder="1" applyAlignment="1">
      <alignment vertical="center"/>
    </xf>
    <xf numFmtId="0" fontId="34" fillId="0" borderId="24" xfId="30" applyFont="1" applyBorder="1" applyAlignment="1">
      <alignment horizontal="center" vertical="center"/>
    </xf>
    <xf numFmtId="4" fontId="22" fillId="8" borderId="26" xfId="19" applyNumberFormat="1" applyFont="1" applyFill="1" applyBorder="1" applyAlignment="1">
      <alignment vertical="center"/>
    </xf>
    <xf numFmtId="0" fontId="4" fillId="0" borderId="26" xfId="19" applyFont="1" applyBorder="1" applyAlignment="1">
      <alignment horizontal="left" wrapText="1"/>
    </xf>
    <xf numFmtId="0" fontId="34" fillId="0" borderId="24" xfId="30" applyFont="1" applyFill="1" applyBorder="1" applyAlignment="1">
      <alignment horizontal="center" vertical="center"/>
    </xf>
    <xf numFmtId="0" fontId="4" fillId="0" borderId="25" xfId="17" applyFont="1" applyFill="1" applyBorder="1" applyAlignment="1">
      <alignment vertical="center" wrapText="1"/>
    </xf>
    <xf numFmtId="4" fontId="22" fillId="5" borderId="64" xfId="19" applyNumberFormat="1" applyFont="1" applyFill="1" applyBorder="1" applyAlignment="1">
      <alignment vertical="center"/>
    </xf>
    <xf numFmtId="0" fontId="4" fillId="0" borderId="79" xfId="17" applyFont="1" applyFill="1" applyBorder="1" applyAlignment="1">
      <alignment vertical="center" wrapText="1"/>
    </xf>
    <xf numFmtId="4" fontId="35" fillId="8" borderId="64" xfId="19" applyNumberFormat="1" applyFont="1" applyFill="1" applyBorder="1" applyAlignment="1">
      <alignment vertical="center"/>
    </xf>
    <xf numFmtId="0" fontId="4" fillId="0" borderId="64" xfId="19" applyFont="1" applyBorder="1" applyAlignment="1">
      <alignment horizontal="left" wrapText="1"/>
    </xf>
    <xf numFmtId="0" fontId="4" fillId="0" borderId="0" xfId="19" applyFont="1" applyAlignment="1">
      <alignment horizontal="center" vertical="top"/>
    </xf>
    <xf numFmtId="0" fontId="4" fillId="0" borderId="0" xfId="19" applyFont="1" applyAlignment="1">
      <alignment vertical="top" wrapText="1"/>
    </xf>
    <xf numFmtId="0" fontId="4" fillId="0" borderId="0" xfId="19" applyFont="1" applyFill="1" applyAlignment="1">
      <alignment vertical="top"/>
    </xf>
    <xf numFmtId="0" fontId="4" fillId="0" borderId="0" xfId="19" applyFont="1" applyFill="1" applyAlignment="1">
      <alignment vertical="top" wrapText="1"/>
    </xf>
    <xf numFmtId="0" fontId="2" fillId="0" borderId="0" xfId="3" applyAlignment="1">
      <alignment vertical="top"/>
    </xf>
    <xf numFmtId="49" fontId="5" fillId="0" borderId="0" xfId="3" applyNumberFormat="1" applyFont="1" applyFill="1" applyBorder="1" applyAlignment="1">
      <alignment horizontal="center" vertical="top"/>
    </xf>
    <xf numFmtId="49" fontId="5" fillId="0" borderId="0" xfId="3" applyNumberFormat="1" applyFont="1" applyFill="1" applyBorder="1" applyAlignment="1">
      <alignment horizontal="center" vertical="top" wrapText="1"/>
    </xf>
    <xf numFmtId="49" fontId="18" fillId="0" borderId="0" xfId="3" applyNumberFormat="1" applyFont="1" applyFill="1" applyAlignment="1">
      <alignment vertical="top"/>
    </xf>
    <xf numFmtId="49" fontId="18" fillId="0" borderId="0" xfId="3" applyNumberFormat="1" applyFont="1" applyFill="1" applyAlignment="1">
      <alignment horizontal="center" vertical="top"/>
    </xf>
    <xf numFmtId="49" fontId="18" fillId="0" borderId="0" xfId="3" applyNumberFormat="1" applyFont="1" applyFill="1" applyAlignment="1">
      <alignment horizontal="center" vertical="top" wrapText="1"/>
    </xf>
    <xf numFmtId="0" fontId="2" fillId="0" borderId="0" xfId="3" applyAlignment="1">
      <alignment vertical="top" wrapText="1"/>
    </xf>
    <xf numFmtId="0" fontId="10" fillId="0" borderId="0" xfId="19" applyFont="1" applyAlignment="1">
      <alignment horizontal="center" vertical="top"/>
    </xf>
    <xf numFmtId="0" fontId="10" fillId="0" borderId="0" xfId="19" applyFont="1" applyAlignment="1">
      <alignment horizontal="center" vertical="top" wrapText="1"/>
    </xf>
    <xf numFmtId="0" fontId="10" fillId="0" borderId="0" xfId="3" applyFont="1" applyAlignment="1">
      <alignment horizontal="right" vertical="top" wrapText="1"/>
    </xf>
    <xf numFmtId="0" fontId="10" fillId="0" borderId="0" xfId="3" applyFont="1" applyFill="1" applyAlignment="1">
      <alignment horizontal="right" vertical="top"/>
    </xf>
    <xf numFmtId="0" fontId="4" fillId="0" borderId="0" xfId="19" applyFont="1" applyFill="1" applyAlignment="1">
      <alignment horizontal="center" vertical="top" wrapText="1"/>
    </xf>
    <xf numFmtId="0" fontId="2" fillId="0" borderId="0" xfId="19" applyAlignment="1">
      <alignment vertical="top"/>
    </xf>
    <xf numFmtId="0" fontId="10" fillId="0" borderId="0" xfId="5" applyFont="1" applyFill="1" applyBorder="1" applyAlignment="1">
      <alignment horizontal="center" vertical="top"/>
    </xf>
    <xf numFmtId="0" fontId="2" fillId="0" borderId="0" xfId="19" applyFill="1" applyAlignment="1">
      <alignment vertical="top" wrapText="1"/>
    </xf>
    <xf numFmtId="0" fontId="2" fillId="0" borderId="0" xfId="19" applyAlignment="1">
      <alignment vertical="top" wrapText="1"/>
    </xf>
    <xf numFmtId="0" fontId="19" fillId="0" borderId="0" xfId="3" applyFont="1" applyFill="1" applyBorder="1" applyAlignment="1">
      <alignment horizontal="center" vertical="top"/>
    </xf>
    <xf numFmtId="0" fontId="19" fillId="0" borderId="1" xfId="3" applyFont="1" applyFill="1" applyBorder="1" applyAlignment="1">
      <alignment horizontal="center" vertical="top"/>
    </xf>
    <xf numFmtId="0" fontId="19" fillId="0" borderId="40" xfId="3" applyFont="1" applyFill="1" applyBorder="1" applyAlignment="1">
      <alignment horizontal="center" vertical="top" wrapText="1"/>
    </xf>
    <xf numFmtId="4" fontId="19" fillId="0" borderId="0" xfId="3" applyNumberFormat="1" applyFont="1" applyFill="1" applyBorder="1" applyAlignment="1">
      <alignment vertical="top"/>
    </xf>
    <xf numFmtId="0" fontId="6" fillId="0" borderId="0" xfId="3" applyFont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0" xfId="3" applyFont="1" applyAlignment="1">
      <alignment vertical="top" wrapText="1"/>
    </xf>
    <xf numFmtId="0" fontId="6" fillId="0" borderId="0" xfId="3" applyFont="1" applyFill="1" applyAlignment="1">
      <alignment vertical="top"/>
    </xf>
    <xf numFmtId="0" fontId="2" fillId="0" borderId="0" xfId="3" applyFill="1" applyAlignment="1">
      <alignment horizontal="center" vertical="top" wrapText="1"/>
    </xf>
    <xf numFmtId="49" fontId="18" fillId="0" borderId="0" xfId="3" applyNumberFormat="1" applyFont="1" applyFill="1" applyAlignment="1">
      <alignment vertical="top" wrapText="1"/>
    </xf>
    <xf numFmtId="0" fontId="10" fillId="0" borderId="0" xfId="3" applyFont="1" applyAlignment="1">
      <alignment horizontal="right" vertical="top"/>
    </xf>
    <xf numFmtId="4" fontId="19" fillId="9" borderId="4" xfId="3" applyNumberFormat="1" applyFont="1" applyFill="1" applyBorder="1" applyAlignment="1">
      <alignment vertical="top"/>
    </xf>
    <xf numFmtId="0" fontId="19" fillId="0" borderId="71" xfId="3" applyFont="1" applyBorder="1" applyAlignment="1">
      <alignment horizontal="center" vertical="top"/>
    </xf>
    <xf numFmtId="0" fontId="19" fillId="0" borderId="72" xfId="3" applyFont="1" applyBorder="1" applyAlignment="1">
      <alignment horizontal="center" vertical="top"/>
    </xf>
    <xf numFmtId="4" fontId="19" fillId="9" borderId="4" xfId="3" applyNumberFormat="1" applyFont="1" applyFill="1" applyBorder="1" applyAlignment="1">
      <alignment vertical="top" wrapText="1"/>
    </xf>
    <xf numFmtId="0" fontId="25" fillId="0" borderId="4" xfId="19" applyFont="1" applyBorder="1" applyAlignment="1">
      <alignment horizontal="center" vertical="top" wrapText="1"/>
    </xf>
    <xf numFmtId="4" fontId="23" fillId="5" borderId="9" xfId="19" applyNumberFormat="1" applyFont="1" applyFill="1" applyBorder="1" applyAlignment="1">
      <alignment vertical="top"/>
    </xf>
    <xf numFmtId="0" fontId="23" fillId="0" borderId="17" xfId="3" applyFont="1" applyBorder="1" applyAlignment="1">
      <alignment horizontal="center" vertical="top"/>
    </xf>
    <xf numFmtId="49" fontId="23" fillId="0" borderId="8" xfId="3" applyNumberFormat="1" applyFont="1" applyBorder="1" applyAlignment="1">
      <alignment horizontal="center" vertical="top"/>
    </xf>
    <xf numFmtId="0" fontId="23" fillId="0" borderId="73" xfId="3" applyFont="1" applyBorder="1" applyAlignment="1">
      <alignment vertical="top" wrapText="1"/>
    </xf>
    <xf numFmtId="4" fontId="31" fillId="8" borderId="19" xfId="31" applyNumberFormat="1" applyFont="1" applyFill="1" applyBorder="1" applyAlignment="1">
      <alignment vertical="top" wrapText="1"/>
    </xf>
    <xf numFmtId="4" fontId="23" fillId="0" borderId="73" xfId="19" applyNumberFormat="1" applyFont="1" applyFill="1" applyBorder="1" applyAlignment="1">
      <alignment horizontal="center" vertical="top" wrapText="1"/>
    </xf>
    <xf numFmtId="4" fontId="4" fillId="5" borderId="26" xfId="19" applyNumberFormat="1" applyFont="1" applyFill="1" applyBorder="1" applyAlignment="1">
      <alignment vertical="top"/>
    </xf>
    <xf numFmtId="0" fontId="4" fillId="0" borderId="23" xfId="3" applyFont="1" applyBorder="1" applyAlignment="1">
      <alignment horizontal="center" vertical="top"/>
    </xf>
    <xf numFmtId="49" fontId="4" fillId="0" borderId="24" xfId="3" applyNumberFormat="1" applyFont="1" applyBorder="1" applyAlignment="1">
      <alignment horizontal="center" vertical="top"/>
    </xf>
    <xf numFmtId="0" fontId="4" fillId="0" borderId="76" xfId="3" applyFont="1" applyBorder="1" applyAlignment="1">
      <alignment vertical="top" wrapText="1"/>
    </xf>
    <xf numFmtId="4" fontId="4" fillId="8" borderId="26" xfId="19" applyNumberFormat="1" applyFont="1" applyFill="1" applyBorder="1" applyAlignment="1">
      <alignment vertical="top" wrapText="1"/>
    </xf>
    <xf numFmtId="4" fontId="4" fillId="0" borderId="74" xfId="3" applyNumberFormat="1" applyFont="1" applyFill="1" applyBorder="1" applyAlignment="1">
      <alignment horizontal="center" vertical="top" wrapText="1"/>
    </xf>
    <xf numFmtId="0" fontId="22" fillId="0" borderId="76" xfId="3" applyFont="1" applyBorder="1" applyAlignment="1">
      <alignment vertical="top" wrapText="1"/>
    </xf>
    <xf numFmtId="4" fontId="4" fillId="5" borderId="21" xfId="19" applyNumberFormat="1" applyFont="1" applyFill="1" applyBorder="1" applyAlignment="1">
      <alignment vertical="top"/>
    </xf>
    <xf numFmtId="0" fontId="4" fillId="0" borderId="18" xfId="3" applyFont="1" applyBorder="1" applyAlignment="1">
      <alignment horizontal="center" vertical="top"/>
    </xf>
    <xf numFmtId="49" fontId="4" fillId="0" borderId="19" xfId="3" applyNumberFormat="1" applyFont="1" applyBorder="1" applyAlignment="1">
      <alignment horizontal="center" vertical="top"/>
    </xf>
    <xf numFmtId="4" fontId="4" fillId="8" borderId="21" xfId="19" applyNumberFormat="1" applyFont="1" applyFill="1" applyBorder="1" applyAlignment="1">
      <alignment vertical="top" wrapText="1"/>
    </xf>
    <xf numFmtId="4" fontId="4" fillId="5" borderId="31" xfId="19" applyNumberFormat="1" applyFont="1" applyFill="1" applyBorder="1" applyAlignment="1">
      <alignment vertical="top"/>
    </xf>
    <xf numFmtId="0" fontId="4" fillId="0" borderId="87" xfId="3" applyFont="1" applyBorder="1" applyAlignment="1">
      <alignment horizontal="center" vertical="top"/>
    </xf>
    <xf numFmtId="0" fontId="4" fillId="0" borderId="30" xfId="3" applyFont="1" applyBorder="1" applyAlignment="1">
      <alignment vertical="top" wrapText="1"/>
    </xf>
    <xf numFmtId="4" fontId="4" fillId="8" borderId="31" xfId="19" applyNumberFormat="1" applyFont="1" applyFill="1" applyBorder="1" applyAlignment="1">
      <alignment vertical="top" wrapText="1"/>
    </xf>
    <xf numFmtId="4" fontId="23" fillId="5" borderId="31" xfId="19" applyNumberFormat="1" applyFont="1" applyFill="1" applyBorder="1" applyAlignment="1">
      <alignment vertical="top"/>
    </xf>
    <xf numFmtId="0" fontId="23" fillId="0" borderId="29" xfId="3" applyFont="1" applyBorder="1" applyAlignment="1">
      <alignment horizontal="center" vertical="top"/>
    </xf>
    <xf numFmtId="49" fontId="23" fillId="0" borderId="29" xfId="3" applyNumberFormat="1" applyFont="1" applyBorder="1" applyAlignment="1">
      <alignment horizontal="center" vertical="top"/>
    </xf>
    <xf numFmtId="0" fontId="23" fillId="0" borderId="29" xfId="3" applyFont="1" applyBorder="1" applyAlignment="1">
      <alignment vertical="top" wrapText="1"/>
    </xf>
    <xf numFmtId="4" fontId="23" fillId="8" borderId="31" xfId="19" applyNumberFormat="1" applyFont="1" applyFill="1" applyBorder="1" applyAlignment="1">
      <alignment vertical="top" wrapText="1"/>
    </xf>
    <xf numFmtId="4" fontId="23" fillId="0" borderId="77" xfId="19" applyNumberFormat="1" applyFont="1" applyFill="1" applyBorder="1" applyAlignment="1">
      <alignment horizontal="center" vertical="top" wrapText="1"/>
    </xf>
    <xf numFmtId="4" fontId="34" fillId="5" borderId="31" xfId="19" applyNumberFormat="1" applyFont="1" applyFill="1" applyBorder="1" applyAlignment="1">
      <alignment vertical="top"/>
    </xf>
    <xf numFmtId="0" fontId="34" fillId="0" borderId="19" xfId="12" applyFont="1" applyFill="1" applyBorder="1" applyAlignment="1">
      <alignment vertical="top" wrapText="1"/>
    </xf>
    <xf numFmtId="4" fontId="34" fillId="8" borderId="31" xfId="19" applyNumberFormat="1" applyFont="1" applyFill="1" applyBorder="1" applyAlignment="1">
      <alignment vertical="top" wrapText="1"/>
    </xf>
    <xf numFmtId="4" fontId="34" fillId="0" borderId="77" xfId="19" applyNumberFormat="1" applyFont="1" applyFill="1" applyBorder="1" applyAlignment="1">
      <alignment horizontal="center" vertical="top" wrapText="1"/>
    </xf>
    <xf numFmtId="0" fontId="4" fillId="0" borderId="19" xfId="3" applyFont="1" applyBorder="1" applyAlignment="1">
      <alignment vertical="top" wrapText="1"/>
    </xf>
    <xf numFmtId="4" fontId="4" fillId="5" borderId="14" xfId="19" applyNumberFormat="1" applyFont="1" applyFill="1" applyBorder="1" applyAlignment="1">
      <alignment vertical="top"/>
    </xf>
    <xf numFmtId="0" fontId="4" fillId="0" borderId="78" xfId="3" applyFont="1" applyBorder="1" applyAlignment="1">
      <alignment horizontal="center" vertical="top"/>
    </xf>
    <xf numFmtId="49" fontId="4" fillId="0" borderId="13" xfId="3" applyNumberFormat="1" applyFont="1" applyBorder="1" applyAlignment="1">
      <alignment horizontal="center" vertical="top"/>
    </xf>
    <xf numFmtId="0" fontId="4" fillId="0" borderId="13" xfId="3" applyFont="1" applyBorder="1" applyAlignment="1">
      <alignment vertical="top" wrapText="1"/>
    </xf>
    <xf numFmtId="4" fontId="4" fillId="8" borderId="14" xfId="19" applyNumberFormat="1" applyFont="1" applyFill="1" applyBorder="1" applyAlignment="1">
      <alignment vertical="top" wrapText="1"/>
    </xf>
    <xf numFmtId="4" fontId="4" fillId="0" borderId="70" xfId="3" applyNumberFormat="1" applyFont="1" applyFill="1" applyBorder="1" applyAlignment="1">
      <alignment horizontal="center" vertical="top" wrapText="1"/>
    </xf>
    <xf numFmtId="0" fontId="4" fillId="0" borderId="135" xfId="19" applyFont="1" applyBorder="1" applyAlignment="1">
      <alignment horizontal="center" vertical="top"/>
    </xf>
    <xf numFmtId="0" fontId="4" fillId="0" borderId="135" xfId="19" applyFont="1" applyBorder="1" applyAlignment="1">
      <alignment vertical="top"/>
    </xf>
    <xf numFmtId="0" fontId="4" fillId="0" borderId="135" xfId="19" applyFont="1" applyBorder="1" applyAlignment="1">
      <alignment vertical="top" wrapText="1"/>
    </xf>
    <xf numFmtId="4" fontId="25" fillId="0" borderId="1" xfId="3" applyNumberFormat="1" applyFont="1" applyFill="1" applyBorder="1" applyAlignment="1">
      <alignment vertical="top"/>
    </xf>
    <xf numFmtId="0" fontId="25" fillId="0" borderId="147" xfId="3" applyFont="1" applyBorder="1" applyAlignment="1">
      <alignment horizontal="center" vertical="top"/>
    </xf>
    <xf numFmtId="0" fontId="25" fillId="0" borderId="72" xfId="3" applyFont="1" applyBorder="1" applyAlignment="1">
      <alignment horizontal="center" vertical="top"/>
    </xf>
    <xf numFmtId="0" fontId="25" fillId="0" borderId="2" xfId="3" applyFont="1" applyFill="1" applyBorder="1" applyAlignment="1">
      <alignment horizontal="center" vertical="top" wrapText="1"/>
    </xf>
    <xf numFmtId="4" fontId="25" fillId="0" borderId="4" xfId="3" applyNumberFormat="1" applyFont="1" applyFill="1" applyBorder="1" applyAlignment="1">
      <alignment vertical="top" wrapText="1"/>
    </xf>
    <xf numFmtId="4" fontId="25" fillId="0" borderId="4" xfId="3" applyNumberFormat="1" applyFont="1" applyFill="1" applyBorder="1" applyAlignment="1">
      <alignment vertical="top"/>
    </xf>
    <xf numFmtId="4" fontId="23" fillId="5" borderId="6" xfId="3" applyNumberFormat="1" applyFont="1" applyFill="1" applyBorder="1" applyAlignment="1">
      <alignment vertical="top"/>
    </xf>
    <xf numFmtId="0" fontId="23" fillId="0" borderId="17" xfId="19" applyFont="1" applyBorder="1" applyAlignment="1">
      <alignment horizontal="center" vertical="top"/>
    </xf>
    <xf numFmtId="2" fontId="57" fillId="0" borderId="8" xfId="32" applyNumberFormat="1" applyFont="1" applyFill="1" applyBorder="1" applyAlignment="1">
      <alignment horizontal="left" vertical="top" wrapText="1"/>
    </xf>
    <xf numFmtId="4" fontId="23" fillId="8" borderId="9" xfId="3" applyNumberFormat="1" applyFont="1" applyFill="1" applyBorder="1" applyAlignment="1">
      <alignment vertical="top" wrapText="1"/>
    </xf>
    <xf numFmtId="4" fontId="23" fillId="0" borderId="73" xfId="3" applyNumberFormat="1" applyFont="1" applyFill="1" applyBorder="1" applyAlignment="1">
      <alignment horizontal="center" vertical="top" wrapText="1"/>
    </xf>
    <xf numFmtId="4" fontId="61" fillId="5" borderId="75" xfId="3" applyNumberFormat="1" applyFont="1" applyFill="1" applyBorder="1" applyAlignment="1">
      <alignment vertical="top"/>
    </xf>
    <xf numFmtId="0" fontId="10" fillId="0" borderId="18" xfId="19" applyFont="1" applyBorder="1" applyAlignment="1">
      <alignment horizontal="center" vertical="top"/>
    </xf>
    <xf numFmtId="49" fontId="10" fillId="0" borderId="19" xfId="3" applyNumberFormat="1" applyFont="1" applyBorder="1" applyAlignment="1">
      <alignment horizontal="center" vertical="top"/>
    </xf>
    <xf numFmtId="0" fontId="10" fillId="0" borderId="19" xfId="6" applyFont="1" applyFill="1" applyBorder="1" applyAlignment="1">
      <alignment horizontal="left" vertical="top" wrapText="1"/>
    </xf>
    <xf numFmtId="164" fontId="10" fillId="8" borderId="21" xfId="3" applyNumberFormat="1" applyFont="1" applyFill="1" applyBorder="1" applyAlignment="1">
      <alignment horizontal="right" vertical="top" wrapText="1"/>
    </xf>
    <xf numFmtId="4" fontId="4" fillId="5" borderId="75" xfId="12" applyNumberFormat="1" applyFont="1" applyFill="1" applyBorder="1" applyAlignment="1">
      <alignment vertical="top"/>
    </xf>
    <xf numFmtId="0" fontId="4" fillId="0" borderId="18" xfId="19" applyFont="1" applyBorder="1" applyAlignment="1">
      <alignment horizontal="center" vertical="top"/>
    </xf>
    <xf numFmtId="0" fontId="4" fillId="0" borderId="19" xfId="12" applyFont="1" applyFill="1" applyBorder="1" applyAlignment="1">
      <alignment vertical="top" wrapText="1"/>
    </xf>
    <xf numFmtId="164" fontId="4" fillId="8" borderId="21" xfId="3" applyNumberFormat="1" applyFont="1" applyFill="1" applyBorder="1" applyAlignment="1">
      <alignment horizontal="right" vertical="top" wrapText="1"/>
    </xf>
    <xf numFmtId="0" fontId="4" fillId="0" borderId="19" xfId="6" applyFont="1" applyFill="1" applyBorder="1" applyAlignment="1">
      <alignment vertical="top" wrapText="1"/>
    </xf>
    <xf numFmtId="4" fontId="10" fillId="0" borderId="74" xfId="3" applyNumberFormat="1" applyFont="1" applyFill="1" applyBorder="1" applyAlignment="1">
      <alignment horizontal="center" vertical="top" wrapText="1"/>
    </xf>
    <xf numFmtId="4" fontId="4" fillId="5" borderId="116" xfId="12" applyNumberFormat="1" applyFont="1" applyFill="1" applyBorder="1" applyAlignment="1">
      <alignment vertical="top"/>
    </xf>
    <xf numFmtId="0" fontId="4" fillId="0" borderId="78" xfId="19" applyFont="1" applyBorder="1" applyAlignment="1">
      <alignment horizontal="center" vertical="top"/>
    </xf>
    <xf numFmtId="49" fontId="4" fillId="0" borderId="89" xfId="3" applyNumberFormat="1" applyFont="1" applyBorder="1" applyAlignment="1">
      <alignment horizontal="center" vertical="top"/>
    </xf>
    <xf numFmtId="0" fontId="4" fillId="0" borderId="89" xfId="12" applyFont="1" applyFill="1" applyBorder="1" applyAlignment="1">
      <alignment vertical="top" wrapText="1"/>
    </xf>
    <xf numFmtId="164" fontId="4" fillId="8" borderId="64" xfId="3" applyNumberFormat="1" applyFont="1" applyFill="1" applyBorder="1" applyAlignment="1">
      <alignment horizontal="right" vertical="top" wrapText="1"/>
    </xf>
    <xf numFmtId="4" fontId="4" fillId="0" borderId="79" xfId="3" applyNumberFormat="1" applyFont="1" applyFill="1" applyBorder="1" applyAlignment="1">
      <alignment horizontal="center" vertical="top" wrapText="1"/>
    </xf>
    <xf numFmtId="0" fontId="4" fillId="0" borderId="0" xfId="3" applyFont="1" applyFill="1" applyBorder="1" applyAlignment="1">
      <alignment vertical="top" wrapText="1"/>
    </xf>
    <xf numFmtId="4" fontId="4" fillId="0" borderId="0" xfId="3" applyNumberFormat="1" applyFont="1" applyFill="1" applyBorder="1" applyAlignment="1">
      <alignment vertical="top"/>
    </xf>
    <xf numFmtId="4" fontId="4" fillId="0" borderId="0" xfId="3" applyNumberFormat="1" applyFont="1" applyFill="1" applyBorder="1" applyAlignment="1">
      <alignment horizontal="center" vertical="top" wrapText="1"/>
    </xf>
    <xf numFmtId="0" fontId="61" fillId="0" borderId="18" xfId="19" applyFont="1" applyBorder="1" applyAlignment="1">
      <alignment horizontal="center" vertical="top"/>
    </xf>
    <xf numFmtId="49" fontId="61" fillId="0" borderId="19" xfId="3" applyNumberFormat="1" applyFont="1" applyBorder="1" applyAlignment="1">
      <alignment horizontal="center" vertical="top"/>
    </xf>
    <xf numFmtId="0" fontId="61" fillId="0" borderId="74" xfId="6" applyFont="1" applyFill="1" applyBorder="1" applyAlignment="1">
      <alignment horizontal="left" vertical="top" wrapText="1"/>
    </xf>
    <xf numFmtId="4" fontId="23" fillId="8" borderId="21" xfId="3" applyNumberFormat="1" applyFont="1" applyFill="1" applyBorder="1" applyAlignment="1">
      <alignment vertical="top" wrapText="1"/>
    </xf>
    <xf numFmtId="4" fontId="4" fillId="5" borderId="75" xfId="3" applyNumberFormat="1" applyFont="1" applyFill="1" applyBorder="1" applyAlignment="1">
      <alignment vertical="top"/>
    </xf>
    <xf numFmtId="0" fontId="4" fillId="0" borderId="74" xfId="3" applyFont="1" applyFill="1" applyBorder="1" applyAlignment="1">
      <alignment vertical="top" wrapText="1"/>
    </xf>
    <xf numFmtId="4" fontId="4" fillId="8" borderId="21" xfId="3" applyNumberFormat="1" applyFont="1" applyFill="1" applyBorder="1" applyAlignment="1">
      <alignment vertical="top" wrapText="1"/>
    </xf>
    <xf numFmtId="0" fontId="4" fillId="0" borderId="74" xfId="12" applyFont="1" applyFill="1" applyBorder="1" applyAlignment="1">
      <alignment vertical="top" wrapText="1"/>
    </xf>
    <xf numFmtId="0" fontId="4" fillId="0" borderId="91" xfId="3" applyFont="1" applyFill="1" applyBorder="1" applyAlignment="1">
      <alignment vertical="top" wrapText="1"/>
    </xf>
    <xf numFmtId="4" fontId="10" fillId="5" borderId="75" xfId="8" applyNumberFormat="1" applyFont="1" applyFill="1" applyBorder="1" applyAlignment="1">
      <alignment vertical="top"/>
    </xf>
    <xf numFmtId="0" fontId="10" fillId="0" borderId="43" xfId="7" applyFont="1" applyBorder="1" applyAlignment="1">
      <alignment horizontal="center" vertical="top"/>
    </xf>
    <xf numFmtId="49" fontId="10" fillId="0" borderId="54" xfId="7" applyNumberFormat="1" applyFont="1" applyBorder="1" applyAlignment="1">
      <alignment horizontal="center" vertical="top"/>
    </xf>
    <xf numFmtId="0" fontId="10" fillId="0" borderId="44" xfId="7" applyFont="1" applyBorder="1" applyAlignment="1">
      <alignment vertical="top" wrapText="1"/>
    </xf>
    <xf numFmtId="4" fontId="4" fillId="0" borderId="74" xfId="8" applyNumberFormat="1" applyFont="1" applyFill="1" applyBorder="1" applyAlignment="1">
      <alignment horizontal="center" vertical="top" wrapText="1"/>
    </xf>
    <xf numFmtId="4" fontId="4" fillId="5" borderId="75" xfId="6" applyNumberFormat="1" applyFont="1" applyFill="1" applyBorder="1" applyAlignment="1">
      <alignment horizontal="right" vertical="top"/>
    </xf>
    <xf numFmtId="4" fontId="10" fillId="8" borderId="21" xfId="3" applyNumberFormat="1" applyFont="1" applyFill="1" applyBorder="1" applyAlignment="1">
      <alignment vertical="top" wrapText="1"/>
    </xf>
    <xf numFmtId="4" fontId="10" fillId="5" borderId="75" xfId="6" applyNumberFormat="1" applyFont="1" applyFill="1" applyBorder="1" applyAlignment="1">
      <alignment horizontal="right" vertical="top"/>
    </xf>
    <xf numFmtId="4" fontId="10" fillId="8" borderId="21" xfId="8" applyNumberFormat="1" applyFont="1" applyFill="1" applyBorder="1" applyAlignment="1">
      <alignment vertical="top" wrapText="1"/>
    </xf>
    <xf numFmtId="4" fontId="23" fillId="5" borderId="75" xfId="3" applyNumberFormat="1" applyFont="1" applyFill="1" applyBorder="1" applyAlignment="1">
      <alignment vertical="top"/>
    </xf>
    <xf numFmtId="0" fontId="23" fillId="0" borderId="18" xfId="19" applyFont="1" applyBorder="1" applyAlignment="1">
      <alignment horizontal="center" vertical="top"/>
    </xf>
    <xf numFmtId="49" fontId="23" fillId="0" borderId="19" xfId="3" applyNumberFormat="1" applyFont="1" applyBorder="1" applyAlignment="1">
      <alignment horizontal="center" vertical="top"/>
    </xf>
    <xf numFmtId="0" fontId="23" fillId="0" borderId="74" xfId="3" applyFont="1" applyFill="1" applyBorder="1" applyAlignment="1">
      <alignment vertical="top" wrapText="1"/>
    </xf>
    <xf numFmtId="4" fontId="31" fillId="8" borderId="21" xfId="3" applyNumberFormat="1" applyFont="1" applyFill="1" applyBorder="1" applyAlignment="1">
      <alignment vertical="top" wrapText="1"/>
    </xf>
    <xf numFmtId="0" fontId="4" fillId="0" borderId="75" xfId="7" applyFont="1" applyBorder="1" applyAlignment="1">
      <alignment horizontal="center" vertical="top"/>
    </xf>
    <xf numFmtId="49" fontId="4" fillId="0" borderId="19" xfId="7" applyNumberFormat="1" applyFont="1" applyBorder="1" applyAlignment="1">
      <alignment horizontal="center" vertical="top"/>
    </xf>
    <xf numFmtId="4" fontId="10" fillId="5" borderId="64" xfId="3" applyNumberFormat="1" applyFont="1" applyFill="1" applyBorder="1" applyAlignment="1">
      <alignment vertical="top"/>
    </xf>
    <xf numFmtId="0" fontId="4" fillId="0" borderId="116" xfId="7" applyFont="1" applyBorder="1" applyAlignment="1">
      <alignment horizontal="center" vertical="top"/>
    </xf>
    <xf numFmtId="49" fontId="4" fillId="0" borderId="89" xfId="7" applyNumberFormat="1" applyFont="1" applyBorder="1" applyAlignment="1">
      <alignment horizontal="center" vertical="top"/>
    </xf>
    <xf numFmtId="0" fontId="4" fillId="0" borderId="117" xfId="3" applyFont="1" applyFill="1" applyBorder="1" applyAlignment="1">
      <alignment vertical="top" wrapText="1"/>
    </xf>
    <xf numFmtId="4" fontId="23" fillId="8" borderId="64" xfId="3" applyNumberFormat="1" applyFont="1" applyFill="1" applyBorder="1" applyAlignment="1">
      <alignment vertical="top" wrapText="1"/>
    </xf>
    <xf numFmtId="0" fontId="10" fillId="0" borderId="0" xfId="3" applyFont="1" applyFill="1" applyAlignment="1">
      <alignment horizontal="center" vertical="top" wrapText="1"/>
    </xf>
    <xf numFmtId="0" fontId="10" fillId="0" borderId="0" xfId="3" applyFont="1" applyFill="1" applyAlignment="1">
      <alignment horizontal="center" vertical="top"/>
    </xf>
    <xf numFmtId="0" fontId="10" fillId="0" borderId="0" xfId="3" applyFont="1" applyFill="1" applyAlignment="1">
      <alignment horizontal="right" vertical="top" wrapText="1"/>
    </xf>
    <xf numFmtId="4" fontId="19" fillId="0" borderId="14" xfId="3" applyNumberFormat="1" applyFont="1" applyFill="1" applyBorder="1" applyAlignment="1">
      <alignment vertical="top"/>
    </xf>
    <xf numFmtId="0" fontId="19" fillId="0" borderId="11" xfId="3" applyFont="1" applyFill="1" applyBorder="1" applyAlignment="1">
      <alignment horizontal="center" vertical="top"/>
    </xf>
    <xf numFmtId="0" fontId="19" fillId="0" borderId="13" xfId="3" applyFont="1" applyFill="1" applyBorder="1" applyAlignment="1">
      <alignment horizontal="center" vertical="top"/>
    </xf>
    <xf numFmtId="0" fontId="19" fillId="0" borderId="12" xfId="3" applyFont="1" applyFill="1" applyBorder="1" applyAlignment="1">
      <alignment horizontal="center" vertical="top" wrapText="1"/>
    </xf>
    <xf numFmtId="0" fontId="25" fillId="0" borderId="14" xfId="19" applyFont="1" applyBorder="1" applyAlignment="1">
      <alignment horizontal="center" vertical="top" wrapText="1"/>
    </xf>
    <xf numFmtId="4" fontId="23" fillId="5" borderId="9" xfId="3" applyNumberFormat="1" applyFont="1" applyFill="1" applyBorder="1" applyAlignment="1">
      <alignment vertical="top"/>
    </xf>
    <xf numFmtId="0" fontId="23" fillId="0" borderId="7" xfId="3" applyFont="1" applyFill="1" applyBorder="1" applyAlignment="1">
      <alignment vertical="top" wrapText="1"/>
    </xf>
    <xf numFmtId="4" fontId="4" fillId="0" borderId="122" xfId="19" applyNumberFormat="1" applyFont="1" applyFill="1" applyBorder="1" applyAlignment="1">
      <alignment horizontal="center" vertical="top" wrapText="1"/>
    </xf>
    <xf numFmtId="4" fontId="10" fillId="5" borderId="21" xfId="3" applyNumberFormat="1" applyFont="1" applyFill="1" applyBorder="1" applyAlignment="1">
      <alignment vertical="top"/>
    </xf>
    <xf numFmtId="0" fontId="10" fillId="0" borderId="75" xfId="7" applyFont="1" applyBorder="1" applyAlignment="1">
      <alignment horizontal="center" vertical="top"/>
    </xf>
    <xf numFmtId="49" fontId="10" fillId="0" borderId="19" xfId="7" applyNumberFormat="1" applyFont="1" applyBorder="1" applyAlignment="1">
      <alignment horizontal="center" vertical="top"/>
    </xf>
    <xf numFmtId="0" fontId="10" fillId="0" borderId="20" xfId="24" applyFont="1" applyFill="1" applyBorder="1" applyAlignment="1">
      <alignment vertical="top" wrapText="1"/>
    </xf>
    <xf numFmtId="4" fontId="10" fillId="0" borderId="91" xfId="3" applyNumberFormat="1" applyFont="1" applyFill="1" applyBorder="1" applyAlignment="1">
      <alignment horizontal="center" vertical="top" wrapText="1"/>
    </xf>
    <xf numFmtId="4" fontId="4" fillId="5" borderId="21" xfId="12" applyNumberFormat="1" applyFont="1" applyFill="1" applyBorder="1" applyAlignment="1">
      <alignment vertical="top"/>
    </xf>
    <xf numFmtId="0" fontId="4" fillId="0" borderId="20" xfId="12" applyFont="1" applyFill="1" applyBorder="1" applyAlignment="1">
      <alignment vertical="top" wrapText="1"/>
    </xf>
    <xf numFmtId="4" fontId="4" fillId="8" borderId="21" xfId="12" applyNumberFormat="1" applyFont="1" applyFill="1" applyBorder="1" applyAlignment="1">
      <alignment vertical="top" wrapText="1"/>
    </xf>
    <xf numFmtId="4" fontId="4" fillId="0" borderId="91" xfId="19" applyNumberFormat="1" applyFont="1" applyFill="1" applyBorder="1" applyAlignment="1">
      <alignment horizontal="center" vertical="top" wrapText="1"/>
    </xf>
    <xf numFmtId="49" fontId="4" fillId="0" borderId="91" xfId="19" applyNumberFormat="1" applyFont="1" applyFill="1" applyBorder="1" applyAlignment="1">
      <alignment vertical="top" wrapText="1"/>
    </xf>
    <xf numFmtId="4" fontId="4" fillId="0" borderId="91" xfId="3" applyNumberFormat="1" applyFont="1" applyFill="1" applyBorder="1" applyAlignment="1">
      <alignment horizontal="center" vertical="top" wrapText="1"/>
    </xf>
    <xf numFmtId="0" fontId="4" fillId="0" borderId="19" xfId="3" applyNumberFormat="1" applyFont="1" applyBorder="1" applyAlignment="1">
      <alignment horizontal="center" vertical="top"/>
    </xf>
    <xf numFmtId="4" fontId="4" fillId="5" borderId="21" xfId="33" applyNumberFormat="1" applyFont="1" applyFill="1" applyBorder="1" applyAlignment="1">
      <alignment horizontal="right" vertical="top"/>
    </xf>
    <xf numFmtId="49" fontId="4" fillId="0" borderId="91" xfId="19" applyNumberFormat="1" applyFont="1" applyFill="1" applyBorder="1" applyAlignment="1">
      <alignment horizontal="center" vertical="top" wrapText="1"/>
    </xf>
    <xf numFmtId="4" fontId="31" fillId="5" borderId="21" xfId="20" applyNumberFormat="1" applyFont="1" applyFill="1" applyBorder="1" applyAlignment="1">
      <alignment vertical="top"/>
    </xf>
    <xf numFmtId="0" fontId="31" fillId="0" borderId="18" xfId="3" applyFont="1" applyBorder="1" applyAlignment="1">
      <alignment horizontal="center" vertical="top"/>
    </xf>
    <xf numFmtId="49" fontId="31" fillId="0" borderId="19" xfId="3" applyNumberFormat="1" applyFont="1" applyBorder="1" applyAlignment="1">
      <alignment horizontal="center" vertical="top"/>
    </xf>
    <xf numFmtId="0" fontId="31" fillId="0" borderId="20" xfId="24" applyFont="1" applyFill="1" applyBorder="1" applyAlignment="1">
      <alignment horizontal="left" vertical="top" wrapText="1"/>
    </xf>
    <xf numFmtId="4" fontId="31" fillId="8" borderId="21" xfId="3" applyNumberFormat="1" applyFont="1" applyFill="1" applyBorder="1" applyAlignment="1">
      <alignment horizontal="right" vertical="top" wrapText="1"/>
    </xf>
    <xf numFmtId="0" fontId="31" fillId="0" borderId="0" xfId="19" applyFont="1" applyAlignment="1">
      <alignment vertical="top"/>
    </xf>
    <xf numFmtId="49" fontId="4" fillId="0" borderId="126" xfId="19" applyNumberFormat="1" applyFont="1" applyFill="1" applyBorder="1" applyAlignment="1">
      <alignment horizontal="center" vertical="top" wrapText="1"/>
    </xf>
    <xf numFmtId="4" fontId="4" fillId="0" borderId="0" xfId="19" applyNumberFormat="1" applyFont="1" applyFill="1" applyBorder="1" applyAlignment="1">
      <alignment vertical="top"/>
    </xf>
    <xf numFmtId="4" fontId="19" fillId="0" borderId="4" xfId="3" applyNumberFormat="1" applyFont="1" applyFill="1" applyBorder="1" applyAlignment="1">
      <alignment vertical="top"/>
    </xf>
    <xf numFmtId="0" fontId="19" fillId="0" borderId="2" xfId="3" applyFont="1" applyFill="1" applyBorder="1" applyAlignment="1">
      <alignment horizontal="center" vertical="top" wrapText="1"/>
    </xf>
    <xf numFmtId="4" fontId="19" fillId="0" borderId="1" xfId="3" applyNumberFormat="1" applyFont="1" applyFill="1" applyBorder="1" applyAlignment="1">
      <alignment vertical="top" wrapText="1"/>
    </xf>
    <xf numFmtId="0" fontId="23" fillId="0" borderId="85" xfId="3" applyFont="1" applyBorder="1" applyAlignment="1">
      <alignment horizontal="center" vertical="top"/>
    </xf>
    <xf numFmtId="0" fontId="23" fillId="0" borderId="7" xfId="3" applyFont="1" applyBorder="1" applyAlignment="1">
      <alignment vertical="top" wrapText="1"/>
    </xf>
    <xf numFmtId="4" fontId="23" fillId="0" borderId="122" xfId="3" applyNumberFormat="1" applyFont="1" applyFill="1" applyBorder="1" applyAlignment="1">
      <alignment horizontal="center" vertical="top" wrapText="1"/>
    </xf>
    <xf numFmtId="4" fontId="4" fillId="5" borderId="21" xfId="24" applyNumberFormat="1" applyFont="1" applyFill="1" applyBorder="1" applyAlignment="1">
      <alignment horizontal="right" vertical="top"/>
    </xf>
    <xf numFmtId="0" fontId="4" fillId="0" borderId="86" xfId="3" applyFont="1" applyBorder="1" applyAlignment="1">
      <alignment horizontal="center" vertical="top"/>
    </xf>
    <xf numFmtId="0" fontId="4" fillId="0" borderId="20" xfId="24" applyFont="1" applyFill="1" applyBorder="1" applyAlignment="1">
      <alignment vertical="top" wrapText="1"/>
    </xf>
    <xf numFmtId="49" fontId="34" fillId="0" borderId="19" xfId="3" applyNumberFormat="1" applyFont="1" applyBorder="1" applyAlignment="1">
      <alignment horizontal="center" vertical="top"/>
    </xf>
    <xf numFmtId="0" fontId="4" fillId="0" borderId="19" xfId="19" applyFont="1" applyBorder="1" applyAlignment="1">
      <alignment horizontal="center" vertical="top"/>
    </xf>
    <xf numFmtId="0" fontId="4" fillId="0" borderId="91" xfId="19" applyFont="1" applyBorder="1" applyAlignment="1">
      <alignment horizontal="center" vertical="top" wrapText="1"/>
    </xf>
    <xf numFmtId="4" fontId="22" fillId="0" borderId="91" xfId="19" applyNumberFormat="1" applyFont="1" applyFill="1" applyBorder="1" applyAlignment="1">
      <alignment horizontal="center" vertical="top" wrapText="1"/>
    </xf>
    <xf numFmtId="49" fontId="4" fillId="0" borderId="19" xfId="3" applyNumberFormat="1" applyFont="1" applyFill="1" applyBorder="1" applyAlignment="1">
      <alignment horizontal="center" vertical="top"/>
    </xf>
    <xf numFmtId="4" fontId="4" fillId="0" borderId="74" xfId="19" applyNumberFormat="1" applyFont="1" applyFill="1" applyBorder="1" applyAlignment="1">
      <alignment horizontal="center" vertical="top" wrapText="1"/>
    </xf>
    <xf numFmtId="4" fontId="4" fillId="5" borderId="64" xfId="24" applyNumberFormat="1" applyFont="1" applyFill="1" applyBorder="1" applyAlignment="1">
      <alignment horizontal="right" vertical="top"/>
    </xf>
    <xf numFmtId="0" fontId="4" fillId="0" borderId="88" xfId="3" applyFont="1" applyBorder="1" applyAlignment="1">
      <alignment horizontal="center" vertical="top"/>
    </xf>
    <xf numFmtId="0" fontId="62" fillId="0" borderId="89" xfId="17" applyFont="1" applyFill="1" applyBorder="1" applyAlignment="1">
      <alignment vertical="top" wrapText="1"/>
    </xf>
    <xf numFmtId="4" fontId="62" fillId="8" borderId="64" xfId="3" applyNumberFormat="1" applyFont="1" applyFill="1" applyBorder="1" applyAlignment="1">
      <alignment vertical="top" wrapText="1"/>
    </xf>
    <xf numFmtId="0" fontId="18" fillId="0" borderId="0" xfId="5" applyFont="1" applyFill="1" applyAlignment="1">
      <alignment vertical="top"/>
    </xf>
    <xf numFmtId="0" fontId="18" fillId="0" borderId="0" xfId="5" applyFont="1" applyFill="1" applyAlignment="1">
      <alignment vertical="top" wrapText="1"/>
    </xf>
    <xf numFmtId="0" fontId="4" fillId="0" borderId="0" xfId="5" applyFont="1" applyAlignment="1">
      <alignment horizontal="center" vertical="top"/>
    </xf>
    <xf numFmtId="0" fontId="4" fillId="0" borderId="0" xfId="5" applyFont="1" applyAlignment="1">
      <alignment horizontal="center" vertical="top" wrapText="1"/>
    </xf>
    <xf numFmtId="0" fontId="10" fillId="0" borderId="0" xfId="5" applyFont="1" applyAlignment="1">
      <alignment horizontal="center" vertical="top" wrapText="1"/>
    </xf>
    <xf numFmtId="0" fontId="10" fillId="0" borderId="0" xfId="5" applyFont="1" applyAlignment="1">
      <alignment horizontal="center" vertical="top"/>
    </xf>
    <xf numFmtId="0" fontId="10" fillId="0" borderId="0" xfId="5" applyFont="1" applyAlignment="1">
      <alignment horizontal="right" vertical="top" wrapText="1"/>
    </xf>
    <xf numFmtId="4" fontId="25" fillId="0" borderId="4" xfId="5" applyNumberFormat="1" applyFont="1" applyFill="1" applyBorder="1" applyAlignment="1">
      <alignment horizontal="right" vertical="top"/>
    </xf>
    <xf numFmtId="0" fontId="25" fillId="0" borderId="16" xfId="5" applyFont="1" applyBorder="1" applyAlignment="1">
      <alignment horizontal="center" vertical="top"/>
    </xf>
    <xf numFmtId="0" fontId="25" fillId="0" borderId="2" xfId="5" applyFont="1" applyFill="1" applyBorder="1" applyAlignment="1">
      <alignment horizontal="center" vertical="top" wrapText="1"/>
    </xf>
    <xf numFmtId="4" fontId="25" fillId="0" borderId="4" xfId="5" applyNumberFormat="1" applyFont="1" applyFill="1" applyBorder="1" applyAlignment="1">
      <alignment horizontal="right" vertical="top" wrapText="1"/>
    </xf>
    <xf numFmtId="4" fontId="31" fillId="5" borderId="9" xfId="33" applyNumberFormat="1" applyFont="1" applyFill="1" applyBorder="1" applyAlignment="1">
      <alignment horizontal="right" vertical="top"/>
    </xf>
    <xf numFmtId="0" fontId="31" fillId="0" borderId="17" xfId="5" applyFont="1" applyBorder="1" applyAlignment="1">
      <alignment horizontal="center" vertical="top"/>
    </xf>
    <xf numFmtId="0" fontId="31" fillId="0" borderId="8" xfId="3" applyFont="1" applyBorder="1" applyAlignment="1">
      <alignment horizontal="center" vertical="top"/>
    </xf>
    <xf numFmtId="0" fontId="31" fillId="0" borderId="8" xfId="24" applyFont="1" applyFill="1" applyBorder="1" applyAlignment="1">
      <alignment horizontal="left" vertical="top" wrapText="1"/>
    </xf>
    <xf numFmtId="4" fontId="31" fillId="8" borderId="9" xfId="5" applyNumberFormat="1" applyFont="1" applyFill="1" applyBorder="1" applyAlignment="1">
      <alignment horizontal="right" vertical="top" wrapText="1"/>
    </xf>
    <xf numFmtId="0" fontId="31" fillId="0" borderId="122" xfId="19" applyFont="1" applyBorder="1" applyAlignment="1">
      <alignment horizontal="center" vertical="top" wrapText="1"/>
    </xf>
    <xf numFmtId="0" fontId="35" fillId="0" borderId="0" xfId="19" applyFont="1" applyAlignment="1">
      <alignment vertical="top"/>
    </xf>
    <xf numFmtId="0" fontId="4" fillId="0" borderId="43" xfId="5" applyFont="1" applyBorder="1" applyAlignment="1">
      <alignment horizontal="center" vertical="top"/>
    </xf>
    <xf numFmtId="49" fontId="4" fillId="0" borderId="155" xfId="5" applyNumberFormat="1" applyFont="1" applyBorder="1" applyAlignment="1">
      <alignment horizontal="center" vertical="top"/>
    </xf>
    <xf numFmtId="0" fontId="4" fillId="0" borderId="19" xfId="24" applyFont="1" applyFill="1" applyBorder="1" applyAlignment="1">
      <alignment vertical="top" wrapText="1"/>
    </xf>
    <xf numFmtId="4" fontId="4" fillId="8" borderId="21" xfId="5" applyNumberFormat="1" applyFont="1" applyFill="1" applyBorder="1" applyAlignment="1">
      <alignment horizontal="center" vertical="top" textRotation="90" wrapText="1"/>
    </xf>
    <xf numFmtId="49" fontId="4" fillId="0" borderId="54" xfId="5" applyNumberFormat="1" applyFont="1" applyBorder="1" applyAlignment="1">
      <alignment horizontal="center" vertical="top"/>
    </xf>
    <xf numFmtId="4" fontId="4" fillId="5" borderId="64" xfId="5" applyNumberFormat="1" applyFont="1" applyFill="1" applyBorder="1" applyAlignment="1">
      <alignment vertical="top"/>
    </xf>
    <xf numFmtId="0" fontId="4" fillId="0" borderId="141" xfId="5" applyFont="1" applyBorder="1" applyAlignment="1">
      <alignment horizontal="center" vertical="top"/>
    </xf>
    <xf numFmtId="49" fontId="4" fillId="0" borderId="156" xfId="5" applyNumberFormat="1" applyFont="1" applyBorder="1" applyAlignment="1">
      <alignment horizontal="center" vertical="top"/>
    </xf>
    <xf numFmtId="0" fontId="4" fillId="0" borderId="89" xfId="24" applyFont="1" applyFill="1" applyBorder="1" applyAlignment="1">
      <alignment vertical="top" wrapText="1"/>
    </xf>
    <xf numFmtId="4" fontId="4" fillId="8" borderId="64" xfId="5" applyNumberFormat="1" applyFont="1" applyFill="1" applyBorder="1" applyAlignment="1">
      <alignment horizontal="center" vertical="top" textRotation="90" wrapText="1"/>
    </xf>
    <xf numFmtId="49" fontId="23" fillId="0" borderId="0" xfId="7" applyNumberFormat="1" applyFont="1" applyBorder="1" applyAlignment="1">
      <alignment horizontal="center"/>
    </xf>
    <xf numFmtId="0" fontId="23" fillId="0" borderId="0" xfId="7" applyFont="1" applyBorder="1"/>
    <xf numFmtId="4" fontId="4" fillId="5" borderId="4" xfId="19" applyNumberFormat="1" applyFont="1" applyFill="1" applyBorder="1" applyAlignment="1">
      <alignment vertical="center" wrapText="1"/>
    </xf>
    <xf numFmtId="0" fontId="4" fillId="0" borderId="147" xfId="3" applyFont="1" applyFill="1" applyBorder="1" applyAlignment="1">
      <alignment horizontal="center" vertical="center" wrapText="1"/>
    </xf>
    <xf numFmtId="49" fontId="4" fillId="0" borderId="72" xfId="3" applyNumberFormat="1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4" fontId="4" fillId="5" borderId="9" xfId="3" applyNumberFormat="1" applyFont="1" applyFill="1" applyBorder="1" applyAlignment="1">
      <alignment vertical="center" wrapText="1"/>
    </xf>
    <xf numFmtId="49" fontId="4" fillId="0" borderId="8" xfId="3" applyNumberFormat="1" applyFont="1" applyFill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center" wrapText="1"/>
    </xf>
    <xf numFmtId="4" fontId="4" fillId="8" borderId="9" xfId="3" applyNumberFormat="1" applyFont="1" applyFill="1" applyBorder="1" applyAlignment="1">
      <alignment vertical="center" wrapText="1"/>
    </xf>
    <xf numFmtId="0" fontId="4" fillId="0" borderId="37" xfId="19" applyFont="1" applyBorder="1" applyAlignment="1">
      <alignment horizontal="center"/>
    </xf>
    <xf numFmtId="49" fontId="4" fillId="0" borderId="13" xfId="3" applyNumberFormat="1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vertical="center" wrapText="1"/>
    </xf>
    <xf numFmtId="4" fontId="23" fillId="5" borderId="4" xfId="3" applyNumberFormat="1" applyFont="1" applyFill="1" applyBorder="1" applyAlignment="1">
      <alignment vertical="center" wrapText="1"/>
    </xf>
    <xf numFmtId="0" fontId="23" fillId="0" borderId="16" xfId="3" applyFont="1" applyFill="1" applyBorder="1" applyAlignment="1">
      <alignment horizontal="center" vertical="center" wrapText="1"/>
    </xf>
    <xf numFmtId="49" fontId="23" fillId="0" borderId="5" xfId="3" applyNumberFormat="1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vertical="center" wrapText="1"/>
    </xf>
    <xf numFmtId="4" fontId="23" fillId="8" borderId="4" xfId="3" applyNumberFormat="1" applyFont="1" applyFill="1" applyBorder="1" applyAlignment="1">
      <alignment vertical="center" wrapText="1"/>
    </xf>
    <xf numFmtId="4" fontId="4" fillId="0" borderId="40" xfId="19" applyNumberFormat="1" applyFont="1" applyFill="1" applyBorder="1" applyAlignment="1">
      <alignment horizontal="center" vertical="center" wrapText="1"/>
    </xf>
    <xf numFmtId="4" fontId="4" fillId="0" borderId="0" xfId="19" applyNumberFormat="1" applyFont="1" applyFill="1" applyAlignment="1">
      <alignment horizontal="right" vertical="center" wrapText="1"/>
    </xf>
    <xf numFmtId="4" fontId="23" fillId="8" borderId="122" xfId="3" applyNumberFormat="1" applyFont="1" applyFill="1" applyBorder="1"/>
    <xf numFmtId="49" fontId="4" fillId="0" borderId="19" xfId="3" applyNumberFormat="1" applyFont="1" applyBorder="1" applyAlignment="1">
      <alignment horizontal="center"/>
    </xf>
    <xf numFmtId="4" fontId="4" fillId="8" borderId="91" xfId="19" applyNumberFormat="1" applyFont="1" applyFill="1" applyBorder="1"/>
    <xf numFmtId="4" fontId="23" fillId="8" borderId="91" xfId="3" applyNumberFormat="1" applyFont="1" applyFill="1" applyBorder="1"/>
    <xf numFmtId="4" fontId="23" fillId="5" borderId="35" xfId="3" applyNumberFormat="1" applyFont="1" applyFill="1" applyBorder="1" applyAlignment="1">
      <alignment vertical="center" wrapText="1"/>
    </xf>
    <xf numFmtId="0" fontId="23" fillId="0" borderId="128" xfId="3" applyFont="1" applyBorder="1" applyAlignment="1">
      <alignment horizontal="center" vertical="center" wrapText="1"/>
    </xf>
    <xf numFmtId="0" fontId="23" fillId="0" borderId="105" xfId="3" applyFont="1" applyBorder="1" applyAlignment="1">
      <alignment horizontal="center" vertical="center" wrapText="1"/>
    </xf>
    <xf numFmtId="0" fontId="23" fillId="0" borderId="51" xfId="3" applyFont="1" applyBorder="1" applyAlignment="1">
      <alignment horizontal="left" vertical="center" wrapText="1"/>
    </xf>
    <xf numFmtId="4" fontId="23" fillId="8" borderId="35" xfId="3" applyNumberFormat="1" applyFont="1" applyFill="1" applyBorder="1" applyAlignment="1">
      <alignment vertical="center" wrapText="1"/>
    </xf>
    <xf numFmtId="4" fontId="23" fillId="0" borderId="115" xfId="3" applyNumberFormat="1" applyFont="1" applyFill="1" applyBorder="1" applyAlignment="1">
      <alignment horizontal="center" vertical="center" wrapText="1"/>
    </xf>
    <xf numFmtId="0" fontId="4" fillId="0" borderId="158" xfId="3" applyFont="1" applyBorder="1" applyAlignment="1">
      <alignment horizontal="center" vertical="center" wrapText="1"/>
    </xf>
    <xf numFmtId="0" fontId="4" fillId="0" borderId="144" xfId="3" applyFont="1" applyBorder="1" applyAlignment="1">
      <alignment horizontal="center" vertical="center" wrapText="1"/>
    </xf>
    <xf numFmtId="49" fontId="16" fillId="10" borderId="16" xfId="3" applyNumberFormat="1" applyFont="1" applyFill="1" applyBorder="1" applyAlignment="1">
      <alignment horizontal="center" vertical="center" wrapText="1"/>
    </xf>
    <xf numFmtId="49" fontId="16" fillId="11" borderId="16" xfId="3" applyNumberFormat="1" applyFont="1" applyFill="1" applyBorder="1" applyAlignment="1">
      <alignment horizontal="center" vertical="center" wrapText="1"/>
    </xf>
    <xf numFmtId="0" fontId="4" fillId="0" borderId="0" xfId="2" applyFont="1"/>
    <xf numFmtId="4" fontId="4" fillId="0" borderId="0" xfId="2" applyNumberFormat="1" applyFont="1"/>
    <xf numFmtId="4" fontId="10" fillId="0" borderId="0" xfId="2" applyNumberFormat="1" applyFont="1"/>
    <xf numFmtId="4" fontId="10" fillId="0" borderId="49" xfId="5" applyNumberFormat="1" applyFont="1" applyFill="1" applyBorder="1" applyAlignment="1">
      <alignment horizontal="center" vertical="center" wrapText="1"/>
    </xf>
    <xf numFmtId="0" fontId="10" fillId="5" borderId="9" xfId="5" applyFont="1" applyFill="1" applyBorder="1" applyAlignment="1">
      <alignment horizontal="center" vertical="center" wrapText="1"/>
    </xf>
    <xf numFmtId="0" fontId="10" fillId="0" borderId="81" xfId="6" applyFont="1" applyFill="1" applyBorder="1" applyAlignment="1">
      <alignment horizontal="center" vertical="center" wrapText="1"/>
    </xf>
    <xf numFmtId="0" fontId="10" fillId="0" borderId="47" xfId="6" applyFont="1" applyFill="1" applyBorder="1" applyAlignment="1">
      <alignment horizontal="center" vertical="center" wrapText="1"/>
    </xf>
    <xf numFmtId="0" fontId="10" fillId="0" borderId="69" xfId="6" applyFont="1" applyBorder="1" applyAlignment="1">
      <alignment horizontal="center" vertical="center"/>
    </xf>
    <xf numFmtId="0" fontId="24" fillId="8" borderId="48" xfId="6" applyFont="1" applyFill="1" applyBorder="1" applyAlignment="1">
      <alignment horizontal="center" vertical="center" wrapText="1"/>
    </xf>
    <xf numFmtId="0" fontId="10" fillId="7" borderId="9" xfId="5" applyFont="1" applyFill="1" applyBorder="1" applyAlignment="1">
      <alignment horizontal="center" vertical="center" wrapText="1"/>
    </xf>
    <xf numFmtId="0" fontId="7" fillId="0" borderId="38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10" fillId="0" borderId="38" xfId="6" applyFont="1" applyFill="1" applyBorder="1" applyAlignment="1">
      <alignment horizontal="center" vertical="center" wrapText="1"/>
    </xf>
    <xf numFmtId="0" fontId="7" fillId="0" borderId="69" xfId="3" applyFont="1" applyBorder="1" applyAlignment="1">
      <alignment horizontal="center" vertical="center"/>
    </xf>
    <xf numFmtId="49" fontId="18" fillId="0" borderId="0" xfId="3" applyNumberFormat="1" applyFont="1" applyFill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7" fillId="0" borderId="81" xfId="3" applyFont="1" applyBorder="1" applyAlignment="1">
      <alignment horizontal="center" vertical="center"/>
    </xf>
    <xf numFmtId="49" fontId="10" fillId="0" borderId="47" xfId="6" applyNumberFormat="1" applyFont="1" applyFill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 wrapText="1"/>
    </xf>
    <xf numFmtId="0" fontId="10" fillId="0" borderId="38" xfId="19" applyFont="1" applyFill="1" applyBorder="1" applyAlignment="1">
      <alignment horizontal="center" vertical="center" wrapText="1"/>
    </xf>
    <xf numFmtId="49" fontId="10" fillId="0" borderId="47" xfId="19" applyNumberFormat="1" applyFont="1" applyFill="1" applyBorder="1" applyAlignment="1">
      <alignment horizontal="center" vertical="center" wrapText="1"/>
    </xf>
    <xf numFmtId="0" fontId="10" fillId="0" borderId="47" xfId="19" applyFont="1" applyFill="1" applyBorder="1" applyAlignment="1">
      <alignment horizontal="center" vertical="center" wrapText="1"/>
    </xf>
    <xf numFmtId="0" fontId="10" fillId="0" borderId="0" xfId="19" applyFont="1" applyFill="1" applyBorder="1" applyAlignment="1">
      <alignment horizontal="center" vertical="center" wrapText="1"/>
    </xf>
    <xf numFmtId="0" fontId="10" fillId="0" borderId="81" xfId="19" applyFont="1" applyFill="1" applyBorder="1" applyAlignment="1">
      <alignment horizontal="center" vertical="center" wrapText="1"/>
    </xf>
    <xf numFmtId="0" fontId="10" fillId="0" borderId="69" xfId="3" applyFont="1" applyBorder="1" applyAlignment="1">
      <alignment horizontal="center" vertical="center" wrapText="1"/>
    </xf>
    <xf numFmtId="0" fontId="10" fillId="0" borderId="39" xfId="19" applyFont="1" applyFill="1" applyBorder="1" applyAlignment="1">
      <alignment horizontal="center" vertical="center" wrapText="1"/>
    </xf>
    <xf numFmtId="0" fontId="7" fillId="0" borderId="38" xfId="5" applyFont="1" applyBorder="1" applyAlignment="1">
      <alignment horizontal="center" vertical="center"/>
    </xf>
    <xf numFmtId="0" fontId="7" fillId="0" borderId="47" xfId="5" applyFont="1" applyBorder="1" applyAlignment="1">
      <alignment horizontal="center" vertical="center"/>
    </xf>
    <xf numFmtId="0" fontId="7" fillId="0" borderId="39" xfId="5" applyFont="1" applyBorder="1" applyAlignment="1">
      <alignment horizontal="center" vertical="center"/>
    </xf>
    <xf numFmtId="0" fontId="7" fillId="0" borderId="69" xfId="3" applyFont="1" applyBorder="1" applyAlignment="1">
      <alignment horizontal="center" vertical="center" wrapText="1"/>
    </xf>
    <xf numFmtId="0" fontId="10" fillId="0" borderId="135" xfId="19" applyFont="1" applyFill="1" applyBorder="1" applyAlignment="1">
      <alignment horizontal="center" vertical="center" wrapText="1"/>
    </xf>
    <xf numFmtId="0" fontId="2" fillId="0" borderId="0" xfId="19"/>
    <xf numFmtId="0" fontId="69" fillId="0" borderId="0" xfId="19" applyFont="1"/>
    <xf numFmtId="0" fontId="70" fillId="0" borderId="0" xfId="19" applyFont="1" applyAlignment="1">
      <alignment horizontal="center"/>
    </xf>
    <xf numFmtId="0" fontId="71" fillId="0" borderId="0" xfId="19" applyFont="1" applyAlignment="1">
      <alignment horizontal="center"/>
    </xf>
    <xf numFmtId="0" fontId="72" fillId="0" borderId="0" xfId="19" applyFont="1" applyAlignment="1">
      <alignment horizontal="center"/>
    </xf>
    <xf numFmtId="14" fontId="3" fillId="0" borderId="0" xfId="19" applyNumberFormat="1" applyFont="1" applyAlignment="1"/>
    <xf numFmtId="0" fontId="3" fillId="0" borderId="0" xfId="19" applyFont="1" applyAlignment="1"/>
    <xf numFmtId="0" fontId="69" fillId="0" borderId="0" xfId="19" applyFont="1" applyAlignment="1">
      <alignment horizontal="center"/>
    </xf>
    <xf numFmtId="0" fontId="2" fillId="0" borderId="0" xfId="19" applyAlignment="1"/>
    <xf numFmtId="0" fontId="2" fillId="0" borderId="0" xfId="34"/>
    <xf numFmtId="0" fontId="28" fillId="0" borderId="0" xfId="34" applyFont="1" applyAlignment="1">
      <alignment horizontal="center"/>
    </xf>
    <xf numFmtId="0" fontId="4" fillId="0" borderId="0" xfId="34" applyFont="1" applyAlignment="1"/>
    <xf numFmtId="0" fontId="28" fillId="0" borderId="0" xfId="34" applyFont="1" applyFill="1" applyAlignment="1">
      <alignment horizontal="center"/>
    </xf>
    <xf numFmtId="0" fontId="4" fillId="0" borderId="0" xfId="34" applyFont="1" applyFill="1" applyAlignment="1">
      <alignment horizontal="left"/>
    </xf>
    <xf numFmtId="0" fontId="4" fillId="0" borderId="0" xfId="34" applyFont="1" applyAlignment="1">
      <alignment horizontal="left"/>
    </xf>
    <xf numFmtId="49" fontId="28" fillId="0" borderId="0" xfId="34" applyNumberFormat="1" applyFont="1" applyAlignment="1">
      <alignment horizontal="center"/>
    </xf>
    <xf numFmtId="0" fontId="4" fillId="0" borderId="0" xfId="34" applyFont="1"/>
    <xf numFmtId="49" fontId="28" fillId="0" borderId="0" xfId="34" applyNumberFormat="1" applyFont="1" applyFill="1" applyAlignment="1">
      <alignment horizontal="center"/>
    </xf>
    <xf numFmtId="49" fontId="4" fillId="0" borderId="0" xfId="34" applyNumberFormat="1" applyFont="1"/>
    <xf numFmtId="0" fontId="73" fillId="0" borderId="0" xfId="28" applyFont="1" applyAlignment="1"/>
    <xf numFmtId="0" fontId="2" fillId="0" borderId="0" xfId="28"/>
    <xf numFmtId="0" fontId="73" fillId="0" borderId="0" xfId="28" applyFont="1" applyAlignment="1">
      <alignment vertical="center" shrinkToFit="1"/>
    </xf>
    <xf numFmtId="0" fontId="3" fillId="0" borderId="0" xfId="28" applyFont="1" applyAlignment="1">
      <alignment vertical="center"/>
    </xf>
    <xf numFmtId="0" fontId="3" fillId="0" borderId="0" xfId="34" applyFont="1" applyAlignment="1">
      <alignment horizontal="center" vertical="center"/>
    </xf>
    <xf numFmtId="0" fontId="3" fillId="0" borderId="0" xfId="34" applyFont="1" applyAlignment="1">
      <alignment horizontal="center"/>
    </xf>
    <xf numFmtId="0" fontId="2" fillId="0" borderId="0" xfId="34" applyFill="1"/>
    <xf numFmtId="0" fontId="2" fillId="0" borderId="0" xfId="34" applyAlignment="1">
      <alignment horizontal="center" vertical="center"/>
    </xf>
    <xf numFmtId="0" fontId="18" fillId="0" borderId="0" xfId="34" applyFont="1" applyFill="1" applyBorder="1" applyAlignment="1">
      <alignment vertical="center"/>
    </xf>
    <xf numFmtId="0" fontId="2" fillId="0" borderId="0" xfId="34" applyFill="1" applyBorder="1" applyAlignment="1">
      <alignment vertical="center"/>
    </xf>
    <xf numFmtId="0" fontId="2" fillId="0" borderId="0" xfId="34" applyFill="1" applyAlignment="1">
      <alignment vertical="center"/>
    </xf>
    <xf numFmtId="0" fontId="2" fillId="0" borderId="0" xfId="34" applyAlignment="1">
      <alignment vertical="center"/>
    </xf>
    <xf numFmtId="0" fontId="10" fillId="0" borderId="0" xfId="34" applyFont="1" applyAlignment="1">
      <alignment horizontal="right"/>
    </xf>
    <xf numFmtId="0" fontId="2" fillId="0" borderId="0" xfId="34" applyFill="1" applyBorder="1"/>
    <xf numFmtId="0" fontId="10" fillId="5" borderId="4" xfId="34" applyFont="1" applyFill="1" applyBorder="1" applyAlignment="1">
      <alignment horizontal="center" vertical="center"/>
    </xf>
    <xf numFmtId="4" fontId="10" fillId="0" borderId="4" xfId="34" applyNumberFormat="1" applyFont="1" applyFill="1" applyBorder="1" applyAlignment="1">
      <alignment vertical="center"/>
    </xf>
    <xf numFmtId="4" fontId="10" fillId="0" borderId="80" xfId="34" applyNumberFormat="1" applyFont="1" applyFill="1" applyBorder="1" applyAlignment="1">
      <alignment vertical="center"/>
    </xf>
    <xf numFmtId="4" fontId="10" fillId="0" borderId="0" xfId="34" applyNumberFormat="1" applyFont="1" applyFill="1" applyBorder="1" applyAlignment="1">
      <alignment vertical="center"/>
    </xf>
    <xf numFmtId="0" fontId="4" fillId="0" borderId="17" xfId="34" applyFont="1" applyBorder="1" applyAlignment="1">
      <alignment horizontal="center" vertical="center"/>
    </xf>
    <xf numFmtId="4" fontId="4" fillId="0" borderId="9" xfId="34" applyNumberFormat="1" applyFont="1" applyFill="1" applyBorder="1" applyAlignment="1">
      <alignment vertical="center"/>
    </xf>
    <xf numFmtId="4" fontId="4" fillId="0" borderId="0" xfId="34" applyNumberFormat="1" applyFont="1" applyFill="1" applyBorder="1" applyAlignment="1">
      <alignment vertical="center"/>
    </xf>
    <xf numFmtId="4" fontId="2" fillId="0" borderId="0" xfId="34" applyNumberFormat="1" applyFill="1" applyAlignment="1">
      <alignment vertical="center"/>
    </xf>
    <xf numFmtId="0" fontId="4" fillId="0" borderId="18" xfId="34" applyFont="1" applyBorder="1" applyAlignment="1">
      <alignment horizontal="center" vertical="center"/>
    </xf>
    <xf numFmtId="4" fontId="4" fillId="0" borderId="31" xfId="34" applyNumberFormat="1" applyFont="1" applyFill="1" applyBorder="1" applyAlignment="1">
      <alignment vertical="center"/>
    </xf>
    <xf numFmtId="0" fontId="4" fillId="0" borderId="37" xfId="34" applyFont="1" applyBorder="1" applyAlignment="1">
      <alignment horizontal="center" vertical="center"/>
    </xf>
    <xf numFmtId="4" fontId="4" fillId="0" borderId="92" xfId="34" applyNumberFormat="1" applyFont="1" applyFill="1" applyBorder="1" applyAlignment="1">
      <alignment vertical="center"/>
    </xf>
    <xf numFmtId="0" fontId="4" fillId="0" borderId="15" xfId="34" applyFont="1" applyBorder="1" applyAlignment="1">
      <alignment vertical="center"/>
    </xf>
    <xf numFmtId="0" fontId="47" fillId="0" borderId="0" xfId="34" applyFont="1" applyFill="1" applyBorder="1" applyAlignment="1">
      <alignment horizontal="center" vertical="center"/>
    </xf>
    <xf numFmtId="0" fontId="47" fillId="0" borderId="0" xfId="34" applyFont="1" applyFill="1" applyBorder="1" applyAlignment="1">
      <alignment vertical="center"/>
    </xf>
    <xf numFmtId="0" fontId="4" fillId="0" borderId="38" xfId="34" applyFont="1" applyBorder="1" applyAlignment="1">
      <alignment horizontal="center" vertical="center"/>
    </xf>
    <xf numFmtId="4" fontId="4" fillId="0" borderId="90" xfId="34" applyNumberFormat="1" applyFont="1" applyFill="1" applyBorder="1" applyAlignment="1">
      <alignment vertical="center"/>
    </xf>
    <xf numFmtId="4" fontId="35" fillId="0" borderId="0" xfId="34" applyNumberFormat="1" applyFont="1" applyFill="1" applyBorder="1" applyAlignment="1">
      <alignment vertical="center"/>
    </xf>
    <xf numFmtId="4" fontId="4" fillId="0" borderId="21" xfId="34" applyNumberFormat="1" applyFont="1" applyFill="1" applyBorder="1" applyAlignment="1">
      <alignment vertical="center"/>
    </xf>
    <xf numFmtId="4" fontId="4" fillId="0" borderId="91" xfId="34" applyNumberFormat="1" applyFont="1" applyFill="1" applyBorder="1" applyAlignment="1">
      <alignment vertical="center"/>
    </xf>
    <xf numFmtId="4" fontId="4" fillId="0" borderId="35" xfId="34" applyNumberFormat="1" applyFont="1" applyFill="1" applyBorder="1" applyAlignment="1">
      <alignment vertical="center"/>
    </xf>
    <xf numFmtId="4" fontId="4" fillId="0" borderId="115" xfId="34" applyNumberFormat="1" applyFont="1" applyFill="1" applyBorder="1" applyAlignment="1">
      <alignment vertical="center"/>
    </xf>
    <xf numFmtId="0" fontId="4" fillId="0" borderId="16" xfId="34" applyFont="1" applyBorder="1" applyAlignment="1">
      <alignment horizontal="center" vertical="center"/>
    </xf>
    <xf numFmtId="4" fontId="4" fillId="0" borderId="80" xfId="34" applyNumberFormat="1" applyFont="1" applyFill="1" applyBorder="1" applyAlignment="1">
      <alignment vertical="center"/>
    </xf>
    <xf numFmtId="4" fontId="4" fillId="0" borderId="0" xfId="34" applyNumberFormat="1" applyFont="1" applyFill="1" applyAlignment="1">
      <alignment vertical="center"/>
    </xf>
    <xf numFmtId="4" fontId="0" fillId="0" borderId="0" xfId="34" applyNumberFormat="1" applyFont="1" applyFill="1" applyBorder="1" applyAlignment="1">
      <alignment vertical="center"/>
    </xf>
    <xf numFmtId="4" fontId="22" fillId="0" borderId="0" xfId="34" applyNumberFormat="1" applyFont="1" applyFill="1" applyAlignment="1">
      <alignment vertical="center"/>
    </xf>
    <xf numFmtId="0" fontId="4" fillId="0" borderId="0" xfId="34" applyFont="1" applyAlignment="1">
      <alignment horizontal="center" vertical="center"/>
    </xf>
    <xf numFmtId="4" fontId="4" fillId="0" borderId="0" xfId="34" applyNumberFormat="1" applyFont="1" applyFill="1" applyBorder="1"/>
    <xf numFmtId="0" fontId="4" fillId="0" borderId="0" xfId="34" applyFont="1" applyAlignment="1">
      <alignment horizontal="center" vertical="center" wrapText="1"/>
    </xf>
    <xf numFmtId="0" fontId="4" fillId="0" borderId="0" xfId="34" applyFont="1" applyAlignment="1">
      <alignment vertical="center" wrapText="1"/>
    </xf>
    <xf numFmtId="4" fontId="4" fillId="0" borderId="0" xfId="34" applyNumberFormat="1" applyFont="1" applyFill="1"/>
    <xf numFmtId="4" fontId="4" fillId="0" borderId="0" xfId="34" applyNumberFormat="1" applyFont="1"/>
    <xf numFmtId="0" fontId="10" fillId="0" borderId="0" xfId="34" applyFont="1" applyFill="1" applyBorder="1" applyAlignment="1">
      <alignment horizontal="center" vertical="center"/>
    </xf>
    <xf numFmtId="0" fontId="10" fillId="0" borderId="16" xfId="34" applyFont="1" applyBorder="1" applyAlignment="1">
      <alignment horizontal="center" vertical="center"/>
    </xf>
    <xf numFmtId="4" fontId="35" fillId="0" borderId="0" xfId="34" applyNumberFormat="1" applyFont="1" applyFill="1" applyAlignment="1">
      <alignment vertical="center"/>
    </xf>
    <xf numFmtId="0" fontId="4" fillId="0" borderId="28" xfId="34" applyFont="1" applyBorder="1" applyAlignment="1">
      <alignment horizontal="center" vertical="center"/>
    </xf>
    <xf numFmtId="0" fontId="4" fillId="0" borderId="7" xfId="34" applyFont="1" applyFill="1" applyBorder="1" applyAlignment="1">
      <alignment horizontal="center" vertical="center"/>
    </xf>
    <xf numFmtId="0" fontId="4" fillId="0" borderId="20" xfId="34" applyFont="1" applyFill="1" applyBorder="1" applyAlignment="1">
      <alignment horizontal="center" vertical="center"/>
    </xf>
    <xf numFmtId="168" fontId="35" fillId="0" borderId="0" xfId="34" applyNumberFormat="1" applyFont="1" applyFill="1" applyAlignment="1">
      <alignment vertical="center"/>
    </xf>
    <xf numFmtId="168" fontId="2" fillId="0" borderId="0" xfId="34" applyNumberFormat="1" applyFill="1" applyAlignment="1">
      <alignment vertical="center"/>
    </xf>
    <xf numFmtId="168" fontId="35" fillId="0" borderId="0" xfId="34" applyNumberFormat="1" applyFont="1" applyFill="1" applyBorder="1" applyAlignment="1">
      <alignment horizontal="right" vertical="center"/>
    </xf>
    <xf numFmtId="168" fontId="4" fillId="0" borderId="0" xfId="34" applyNumberFormat="1" applyFont="1" applyFill="1" applyAlignment="1">
      <alignment vertical="center"/>
    </xf>
    <xf numFmtId="4" fontId="22" fillId="0" borderId="0" xfId="34" applyNumberFormat="1" applyFont="1" applyFill="1" applyBorder="1" applyAlignment="1">
      <alignment vertical="center"/>
    </xf>
    <xf numFmtId="0" fontId="4" fillId="0" borderId="0" xfId="34" applyFont="1" applyFill="1" applyAlignment="1">
      <alignment vertical="center"/>
    </xf>
    <xf numFmtId="0" fontId="4" fillId="0" borderId="0" xfId="34" applyFont="1" applyAlignment="1">
      <alignment vertical="center"/>
    </xf>
    <xf numFmtId="4" fontId="74" fillId="0" borderId="114" xfId="34" applyNumberFormat="1" applyFont="1" applyFill="1" applyBorder="1" applyAlignment="1">
      <alignment horizontal="center" vertical="center"/>
    </xf>
    <xf numFmtId="4" fontId="10" fillId="0" borderId="0" xfId="34" applyNumberFormat="1" applyFont="1" applyFill="1" applyAlignment="1">
      <alignment vertical="center"/>
    </xf>
    <xf numFmtId="4" fontId="4" fillId="0" borderId="0" xfId="34" applyNumberFormat="1" applyFont="1" applyAlignment="1">
      <alignment vertical="center"/>
    </xf>
    <xf numFmtId="168" fontId="0" fillId="0" borderId="0" xfId="34" applyNumberFormat="1" applyFont="1" applyFill="1" applyAlignment="1">
      <alignment vertical="center"/>
    </xf>
    <xf numFmtId="166" fontId="2" fillId="0" borderId="0" xfId="34" applyNumberFormat="1" applyAlignment="1">
      <alignment vertical="center"/>
    </xf>
    <xf numFmtId="0" fontId="4" fillId="0" borderId="36" xfId="34" applyFont="1" applyBorder="1" applyAlignment="1">
      <alignment horizontal="center" vertical="center"/>
    </xf>
    <xf numFmtId="0" fontId="4" fillId="0" borderId="12" xfId="34" applyFont="1" applyFill="1" applyBorder="1" applyAlignment="1">
      <alignment horizontal="center" vertical="center"/>
    </xf>
    <xf numFmtId="4" fontId="2" fillId="0" borderId="0" xfId="34" applyNumberFormat="1" applyFill="1" applyBorder="1" applyAlignment="1">
      <alignment vertical="center"/>
    </xf>
    <xf numFmtId="0" fontId="4" fillId="0" borderId="33" xfId="34" applyFont="1" applyFill="1" applyBorder="1" applyAlignment="1">
      <alignment horizontal="center" vertical="center"/>
    </xf>
    <xf numFmtId="0" fontId="4" fillId="0" borderId="33" xfId="34" applyFont="1" applyBorder="1" applyAlignment="1">
      <alignment horizontal="left" vertical="center"/>
    </xf>
    <xf numFmtId="0" fontId="4" fillId="0" borderId="115" xfId="34" applyFont="1" applyBorder="1" applyAlignment="1">
      <alignment horizontal="left" vertical="center"/>
    </xf>
    <xf numFmtId="0" fontId="4" fillId="0" borderId="0" xfId="34" applyFont="1" applyFill="1" applyBorder="1" applyAlignment="1">
      <alignment vertical="center"/>
    </xf>
    <xf numFmtId="0" fontId="4" fillId="0" borderId="23" xfId="34" applyFont="1" applyBorder="1" applyAlignment="1">
      <alignment horizontal="center" vertical="center"/>
    </xf>
    <xf numFmtId="0" fontId="4" fillId="0" borderId="117" xfId="34" applyFont="1" applyFill="1" applyBorder="1" applyAlignment="1">
      <alignment horizontal="center" vertical="center"/>
    </xf>
    <xf numFmtId="4" fontId="4" fillId="0" borderId="26" xfId="34" applyNumberFormat="1" applyFont="1" applyFill="1" applyBorder="1" applyAlignment="1">
      <alignment vertical="center"/>
    </xf>
    <xf numFmtId="0" fontId="55" fillId="0" borderId="0" xfId="34" applyFont="1" applyFill="1" applyBorder="1" applyAlignment="1">
      <alignment horizontal="left" vertical="center"/>
    </xf>
    <xf numFmtId="0" fontId="4" fillId="0" borderId="25" xfId="34" applyFont="1" applyFill="1" applyBorder="1" applyAlignment="1">
      <alignment horizontal="center" vertical="center"/>
    </xf>
    <xf numFmtId="4" fontId="4" fillId="0" borderId="14" xfId="34" applyNumberFormat="1" applyFont="1" applyFill="1" applyBorder="1" applyAlignment="1">
      <alignment vertical="center"/>
    </xf>
    <xf numFmtId="4" fontId="2" fillId="0" borderId="0" xfId="34" applyNumberFormat="1" applyAlignment="1">
      <alignment vertical="center"/>
    </xf>
    <xf numFmtId="4" fontId="2" fillId="0" borderId="0" xfId="34" applyNumberFormat="1" applyFill="1"/>
    <xf numFmtId="4" fontId="2" fillId="0" borderId="0" xfId="34" applyNumberFormat="1"/>
    <xf numFmtId="4" fontId="2" fillId="0" borderId="0" xfId="34" applyNumberFormat="1" applyFill="1" applyBorder="1"/>
    <xf numFmtId="4" fontId="10" fillId="0" borderId="0" xfId="34" applyNumberFormat="1" applyFont="1" applyFill="1" applyBorder="1"/>
    <xf numFmtId="0" fontId="4" fillId="0" borderId="0" xfId="34" applyFont="1" applyFill="1"/>
    <xf numFmtId="0" fontId="10" fillId="0" borderId="0" xfId="34" applyFont="1" applyAlignment="1">
      <alignment horizontal="center" vertical="center"/>
    </xf>
    <xf numFmtId="0" fontId="10" fillId="0" borderId="5" xfId="34" applyFont="1" applyBorder="1" applyAlignment="1">
      <alignment horizontal="center" vertical="center"/>
    </xf>
    <xf numFmtId="0" fontId="44" fillId="0" borderId="0" xfId="34" applyFont="1" applyFill="1" applyBorder="1" applyAlignment="1">
      <alignment vertical="center"/>
    </xf>
    <xf numFmtId="0" fontId="23" fillId="0" borderId="49" xfId="34" applyFont="1" applyBorder="1" applyAlignment="1">
      <alignment horizontal="center" vertical="center"/>
    </xf>
    <xf numFmtId="0" fontId="53" fillId="0" borderId="16" xfId="34" applyFont="1" applyBorder="1" applyAlignment="1">
      <alignment horizontal="center" vertical="center"/>
    </xf>
    <xf numFmtId="0" fontId="53" fillId="0" borderId="2" xfId="34" applyFont="1" applyBorder="1" applyAlignment="1">
      <alignment horizontal="center" vertical="center"/>
    </xf>
    <xf numFmtId="0" fontId="54" fillId="0" borderId="2" xfId="34" applyFont="1" applyBorder="1" applyAlignment="1">
      <alignment horizontal="center" vertical="center"/>
    </xf>
    <xf numFmtId="0" fontId="53" fillId="0" borderId="40" xfId="34" applyFont="1" applyBorder="1" applyAlignment="1">
      <alignment horizontal="center" vertical="center"/>
    </xf>
    <xf numFmtId="0" fontId="53" fillId="0" borderId="5" xfId="34" applyFont="1" applyBorder="1" applyAlignment="1">
      <alignment horizontal="left" vertical="center"/>
    </xf>
    <xf numFmtId="4" fontId="53" fillId="0" borderId="4" xfId="34" applyNumberFormat="1" applyFont="1" applyFill="1" applyBorder="1" applyAlignment="1">
      <alignment vertical="center"/>
    </xf>
    <xf numFmtId="4" fontId="77" fillId="0" borderId="0" xfId="34" applyNumberFormat="1" applyFont="1" applyFill="1" applyBorder="1"/>
    <xf numFmtId="0" fontId="50" fillId="0" borderId="28" xfId="34" applyFont="1" applyBorder="1" applyAlignment="1">
      <alignment horizontal="center" vertical="center"/>
    </xf>
    <xf numFmtId="0" fontId="50" fillId="0" borderId="29" xfId="34" applyFont="1" applyBorder="1" applyAlignment="1">
      <alignment horizontal="center" vertical="center"/>
    </xf>
    <xf numFmtId="0" fontId="50" fillId="0" borderId="77" xfId="34" applyFont="1" applyBorder="1" applyAlignment="1">
      <alignment horizontal="center" vertical="center"/>
    </xf>
    <xf numFmtId="0" fontId="50" fillId="0" borderId="32" xfId="34" applyFont="1" applyBorder="1" applyAlignment="1">
      <alignment horizontal="left" vertical="center"/>
    </xf>
    <xf numFmtId="4" fontId="78" fillId="0" borderId="0" xfId="34" applyNumberFormat="1" applyFont="1" applyFill="1" applyBorder="1"/>
    <xf numFmtId="4" fontId="78" fillId="0" borderId="0" xfId="34" applyNumberFormat="1" applyFont="1" applyFill="1" applyBorder="1" applyAlignment="1">
      <alignment vertical="center"/>
    </xf>
    <xf numFmtId="0" fontId="50" fillId="0" borderId="18" xfId="34" applyFont="1" applyBorder="1" applyAlignment="1">
      <alignment horizontal="center" vertical="center"/>
    </xf>
    <xf numFmtId="0" fontId="50" fillId="0" borderId="19" xfId="34" applyFont="1" applyBorder="1" applyAlignment="1">
      <alignment horizontal="center" vertical="center"/>
    </xf>
    <xf numFmtId="0" fontId="50" fillId="0" borderId="74" xfId="34" applyFont="1" applyBorder="1" applyAlignment="1">
      <alignment horizontal="center" vertical="center"/>
    </xf>
    <xf numFmtId="0" fontId="50" fillId="0" borderId="22" xfId="34" applyFont="1" applyBorder="1" applyAlignment="1">
      <alignment horizontal="left" vertical="center"/>
    </xf>
    <xf numFmtId="0" fontId="50" fillId="0" borderId="78" xfId="34" applyFont="1" applyBorder="1" applyAlignment="1">
      <alignment horizontal="center" vertical="center"/>
    </xf>
    <xf numFmtId="0" fontId="50" fillId="0" borderId="118" xfId="34" applyFont="1" applyBorder="1" applyAlignment="1">
      <alignment horizontal="left" vertical="center"/>
    </xf>
    <xf numFmtId="0" fontId="23" fillId="0" borderId="4" xfId="34" applyFont="1" applyBorder="1" applyAlignment="1">
      <alignment horizontal="center" vertical="center"/>
    </xf>
    <xf numFmtId="0" fontId="54" fillId="0" borderId="1" xfId="34" applyFont="1" applyBorder="1" applyAlignment="1">
      <alignment horizontal="center" vertical="center"/>
    </xf>
    <xf numFmtId="0" fontId="54" fillId="0" borderId="5" xfId="34" applyFont="1" applyBorder="1" applyAlignment="1">
      <alignment horizontal="left" vertical="center"/>
    </xf>
    <xf numFmtId="4" fontId="54" fillId="0" borderId="4" xfId="34" applyNumberFormat="1" applyFont="1" applyFill="1" applyBorder="1" applyAlignment="1">
      <alignment vertical="center"/>
    </xf>
    <xf numFmtId="4" fontId="31" fillId="0" borderId="0" xfId="34" applyNumberFormat="1" applyFont="1" applyFill="1" applyAlignment="1">
      <alignment vertical="center"/>
    </xf>
    <xf numFmtId="0" fontId="55" fillId="0" borderId="6" xfId="34" applyFont="1" applyBorder="1" applyAlignment="1">
      <alignment horizontal="center" vertical="center"/>
    </xf>
    <xf numFmtId="0" fontId="55" fillId="0" borderId="8" xfId="34" applyFont="1" applyBorder="1" applyAlignment="1">
      <alignment horizontal="center" vertical="center"/>
    </xf>
    <xf numFmtId="0" fontId="55" fillId="0" borderId="7" xfId="34" applyFont="1" applyBorder="1" applyAlignment="1">
      <alignment horizontal="center" vertical="center"/>
    </xf>
    <xf numFmtId="0" fontId="55" fillId="0" borderId="73" xfId="34" applyFont="1" applyBorder="1" applyAlignment="1">
      <alignment horizontal="center" vertical="center"/>
    </xf>
    <xf numFmtId="0" fontId="50" fillId="0" borderId="10" xfId="34" applyFont="1" applyBorder="1" applyAlignment="1">
      <alignment horizontal="left" vertical="center"/>
    </xf>
    <xf numFmtId="0" fontId="34" fillId="0" borderId="0" xfId="35" applyFont="1"/>
    <xf numFmtId="0" fontId="55" fillId="0" borderId="95" xfId="34" applyFont="1" applyBorder="1" applyAlignment="1">
      <alignment horizontal="center" vertical="center"/>
    </xf>
    <xf numFmtId="0" fontId="55" fillId="0" borderId="29" xfId="34" applyFont="1" applyBorder="1" applyAlignment="1">
      <alignment horizontal="center" vertical="center"/>
    </xf>
    <xf numFmtId="0" fontId="55" fillId="0" borderId="30" xfId="34" applyFont="1" applyBorder="1" applyAlignment="1">
      <alignment horizontal="center" vertical="center"/>
    </xf>
    <xf numFmtId="0" fontId="55" fillId="0" borderId="77" xfId="34" applyFont="1" applyBorder="1" applyAlignment="1">
      <alignment horizontal="center" vertical="center"/>
    </xf>
    <xf numFmtId="0" fontId="55" fillId="0" borderId="75" xfId="34" applyFont="1" applyBorder="1" applyAlignment="1">
      <alignment horizontal="center" vertical="center"/>
    </xf>
    <xf numFmtId="0" fontId="55" fillId="0" borderId="19" xfId="34" applyFont="1" applyBorder="1" applyAlignment="1">
      <alignment horizontal="center" vertical="center"/>
    </xf>
    <xf numFmtId="0" fontId="55" fillId="0" borderId="20" xfId="34" applyFont="1" applyBorder="1" applyAlignment="1">
      <alignment horizontal="center" vertical="center"/>
    </xf>
    <xf numFmtId="0" fontId="55" fillId="0" borderId="74" xfId="34" applyFont="1" applyBorder="1" applyAlignment="1">
      <alignment horizontal="center" vertical="center"/>
    </xf>
    <xf numFmtId="0" fontId="55" fillId="0" borderId="11" xfId="34" applyFont="1" applyBorder="1" applyAlignment="1">
      <alignment horizontal="center" vertical="center"/>
    </xf>
    <xf numFmtId="0" fontId="55" fillId="0" borderId="13" xfId="34" applyFont="1" applyBorder="1" applyAlignment="1">
      <alignment horizontal="center" vertical="center"/>
    </xf>
    <xf numFmtId="0" fontId="55" fillId="0" borderId="12" xfId="34" applyFont="1" applyBorder="1" applyAlignment="1">
      <alignment horizontal="center" vertical="center"/>
    </xf>
    <xf numFmtId="0" fontId="55" fillId="0" borderId="70" xfId="34" applyFont="1" applyBorder="1" applyAlignment="1">
      <alignment horizontal="center" vertical="center"/>
    </xf>
    <xf numFmtId="0" fontId="55" fillId="0" borderId="82" xfId="34" applyFont="1" applyBorder="1" applyAlignment="1">
      <alignment horizontal="center" vertical="center"/>
    </xf>
    <xf numFmtId="49" fontId="4" fillId="0" borderId="0" xfId="34" applyNumberFormat="1" applyFont="1" applyBorder="1" applyAlignment="1">
      <alignment horizontal="center" vertical="center"/>
    </xf>
    <xf numFmtId="0" fontId="55" fillId="0" borderId="0" xfId="34" applyFont="1" applyBorder="1" applyAlignment="1">
      <alignment horizontal="center" vertical="center"/>
    </xf>
    <xf numFmtId="0" fontId="50" fillId="0" borderId="0" xfId="34" applyFont="1" applyBorder="1" applyAlignment="1">
      <alignment horizontal="left" vertical="center"/>
    </xf>
    <xf numFmtId="4" fontId="55" fillId="0" borderId="0" xfId="34" applyNumberFormat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4" fontId="55" fillId="0" borderId="0" xfId="1" applyNumberFormat="1" applyFont="1" applyFill="1" applyBorder="1" applyAlignment="1">
      <alignment vertical="center"/>
    </xf>
    <xf numFmtId="4" fontId="79" fillId="0" borderId="0" xfId="1" applyNumberFormat="1" applyFont="1" applyAlignment="1">
      <alignment vertical="center"/>
    </xf>
    <xf numFmtId="0" fontId="54" fillId="0" borderId="48" xfId="1" applyFont="1" applyBorder="1" applyAlignment="1">
      <alignment horizontal="left" vertical="center"/>
    </xf>
    <xf numFmtId="4" fontId="55" fillId="5" borderId="31" xfId="1" applyNumberFormat="1" applyFont="1" applyFill="1" applyBorder="1" applyAlignment="1">
      <alignment vertical="center"/>
    </xf>
    <xf numFmtId="0" fontId="55" fillId="0" borderId="6" xfId="1" applyFont="1" applyFill="1" applyBorder="1" applyAlignment="1">
      <alignment horizontal="center" vertical="center"/>
    </xf>
    <xf numFmtId="0" fontId="4" fillId="0" borderId="7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4" fontId="55" fillId="5" borderId="21" xfId="1" applyNumberFormat="1" applyFont="1" applyFill="1" applyBorder="1" applyAlignment="1">
      <alignment vertical="center"/>
    </xf>
    <xf numFmtId="0" fontId="55" fillId="0" borderId="75" xfId="1" applyFont="1" applyFill="1" applyBorder="1" applyAlignment="1">
      <alignment horizontal="center" vertical="center"/>
    </xf>
    <xf numFmtId="0" fontId="4" fillId="0" borderId="74" xfId="1" applyFont="1" applyFill="1" applyBorder="1" applyAlignment="1">
      <alignment horizontal="center" vertical="center"/>
    </xf>
    <xf numFmtId="0" fontId="2" fillId="0" borderId="0" xfId="1" applyFill="1" applyBorder="1" applyAlignment="1">
      <alignment vertical="center"/>
    </xf>
    <xf numFmtId="0" fontId="55" fillId="0" borderId="95" xfId="1" applyFont="1" applyFill="1" applyBorder="1" applyAlignment="1">
      <alignment horizontal="center" vertical="center"/>
    </xf>
    <xf numFmtId="0" fontId="4" fillId="0" borderId="77" xfId="1" applyFont="1" applyFill="1" applyBorder="1" applyAlignment="1">
      <alignment horizontal="center" vertical="center"/>
    </xf>
    <xf numFmtId="0" fontId="55" fillId="0" borderId="116" xfId="1" applyFont="1" applyFill="1" applyBorder="1" applyAlignment="1">
      <alignment horizontal="center" vertical="center"/>
    </xf>
    <xf numFmtId="0" fontId="4" fillId="0" borderId="89" xfId="1" applyFont="1" applyFill="1" applyBorder="1" applyAlignment="1">
      <alignment horizontal="center" vertical="center"/>
    </xf>
    <xf numFmtId="49" fontId="4" fillId="0" borderId="15" xfId="34" applyNumberFormat="1" applyFont="1" applyBorder="1" applyAlignment="1">
      <alignment vertical="center" textRotation="90"/>
    </xf>
    <xf numFmtId="0" fontId="4" fillId="0" borderId="0" xfId="34" applyFont="1" applyFill="1" applyBorder="1" applyAlignment="1">
      <alignment horizontal="center" vertical="center"/>
    </xf>
    <xf numFmtId="0" fontId="4" fillId="0" borderId="0" xfId="34" applyFont="1" applyBorder="1" applyAlignment="1">
      <alignment horizontal="center" vertical="center"/>
    </xf>
    <xf numFmtId="0" fontId="4" fillId="0" borderId="0" xfId="34" applyFont="1" applyBorder="1" applyAlignment="1">
      <alignment horizontal="left" vertical="center"/>
    </xf>
    <xf numFmtId="0" fontId="10" fillId="0" borderId="0" xfId="34" applyFont="1" applyAlignment="1">
      <alignment horizontal="center"/>
    </xf>
    <xf numFmtId="0" fontId="53" fillId="0" borderId="3" xfId="34" applyFont="1" applyBorder="1" applyAlignment="1">
      <alignment horizontal="center" vertical="center"/>
    </xf>
    <xf numFmtId="0" fontId="54" fillId="0" borderId="3" xfId="34" applyFont="1" applyBorder="1" applyAlignment="1">
      <alignment horizontal="center" vertical="center"/>
    </xf>
    <xf numFmtId="4" fontId="54" fillId="0" borderId="4" xfId="34" applyNumberFormat="1" applyFont="1" applyFill="1" applyBorder="1" applyAlignment="1">
      <alignment horizontal="center" vertical="center"/>
    </xf>
    <xf numFmtId="0" fontId="55" fillId="0" borderId="19" xfId="1" applyFont="1" applyBorder="1" applyAlignment="1">
      <alignment horizontal="center" vertical="center"/>
    </xf>
    <xf numFmtId="0" fontId="54" fillId="0" borderId="1" xfId="1" applyFont="1" applyBorder="1" applyAlignment="1">
      <alignment horizontal="left" vertical="center"/>
    </xf>
    <xf numFmtId="4" fontId="4" fillId="5" borderId="21" xfId="6" applyNumberFormat="1" applyFont="1" applyFill="1" applyBorder="1" applyAlignment="1">
      <alignment horizontal="right" vertical="center"/>
    </xf>
    <xf numFmtId="4" fontId="4" fillId="0" borderId="0" xfId="19" applyNumberFormat="1" applyFont="1" applyFill="1" applyBorder="1" applyAlignment="1">
      <alignment horizontal="right" vertical="center"/>
    </xf>
    <xf numFmtId="0" fontId="55" fillId="0" borderId="75" xfId="1" applyFont="1" applyBorder="1" applyAlignment="1">
      <alignment horizontal="left" vertical="center"/>
    </xf>
    <xf numFmtId="4" fontId="4" fillId="5" borderId="64" xfId="20" applyNumberFormat="1" applyFont="1" applyFill="1" applyBorder="1" applyAlignment="1">
      <alignment vertical="center"/>
    </xf>
    <xf numFmtId="0" fontId="55" fillId="0" borderId="116" xfId="1" applyFont="1" applyBorder="1" applyAlignment="1">
      <alignment vertical="center"/>
    </xf>
    <xf numFmtId="4" fontId="23" fillId="0" borderId="1" xfId="34" applyNumberFormat="1" applyFont="1" applyBorder="1" applyAlignment="1">
      <alignment horizontal="right" vertical="center"/>
    </xf>
    <xf numFmtId="4" fontId="54" fillId="0" borderId="14" xfId="34" applyNumberFormat="1" applyFont="1" applyFill="1" applyBorder="1" applyAlignment="1">
      <alignment vertical="center"/>
    </xf>
    <xf numFmtId="4" fontId="4" fillId="5" borderId="1" xfId="34" applyNumberFormat="1" applyFont="1" applyFill="1" applyBorder="1" applyAlignment="1">
      <alignment horizontal="right" vertical="center"/>
    </xf>
    <xf numFmtId="0" fontId="55" fillId="0" borderId="16" xfId="34" applyFont="1" applyFill="1" applyBorder="1" applyAlignment="1">
      <alignment horizontal="center" vertical="center"/>
    </xf>
    <xf numFmtId="0" fontId="50" fillId="0" borderId="3" xfId="34" applyFont="1" applyBorder="1" applyAlignment="1">
      <alignment horizontal="center" vertical="center"/>
    </xf>
    <xf numFmtId="0" fontId="4" fillId="0" borderId="40" xfId="34" applyFont="1" applyBorder="1" applyAlignment="1">
      <alignment horizontal="center" vertical="center"/>
    </xf>
    <xf numFmtId="0" fontId="55" fillId="0" borderId="93" xfId="34" applyFont="1" applyBorder="1" applyAlignment="1">
      <alignment horizontal="left" vertical="center"/>
    </xf>
    <xf numFmtId="4" fontId="54" fillId="0" borderId="4" xfId="1" applyNumberFormat="1" applyFont="1" applyFill="1" applyBorder="1" applyAlignment="1">
      <alignment horizontal="right" vertical="center"/>
    </xf>
    <xf numFmtId="0" fontId="50" fillId="0" borderId="29" xfId="1" applyFont="1" applyBorder="1" applyAlignment="1">
      <alignment horizontal="center" vertical="center"/>
    </xf>
    <xf numFmtId="0" fontId="55" fillId="0" borderId="87" xfId="1" applyFont="1" applyBorder="1" applyAlignment="1">
      <alignment horizontal="left" vertical="center"/>
    </xf>
    <xf numFmtId="0" fontId="55" fillId="0" borderId="86" xfId="1" applyFont="1" applyBorder="1" applyAlignment="1">
      <alignment horizontal="left" vertical="center"/>
    </xf>
    <xf numFmtId="0" fontId="50" fillId="0" borderId="89" xfId="1" applyFont="1" applyBorder="1" applyAlignment="1">
      <alignment horizontal="center" vertical="center"/>
    </xf>
    <xf numFmtId="0" fontId="55" fillId="0" borderId="13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55" fillId="0" borderId="88" xfId="1" applyFont="1" applyBorder="1" applyAlignment="1">
      <alignment horizontal="left" vertical="center"/>
    </xf>
    <xf numFmtId="0" fontId="50" fillId="0" borderId="8" xfId="34" applyFont="1" applyBorder="1" applyAlignment="1">
      <alignment horizontal="center" vertical="center"/>
    </xf>
    <xf numFmtId="4" fontId="55" fillId="5" borderId="64" xfId="34" applyNumberFormat="1" applyFont="1" applyFill="1" applyBorder="1" applyAlignment="1">
      <alignment vertical="center"/>
    </xf>
    <xf numFmtId="0" fontId="55" fillId="0" borderId="116" xfId="34" applyFont="1" applyBorder="1" applyAlignment="1">
      <alignment horizontal="center" vertical="center"/>
    </xf>
    <xf numFmtId="0" fontId="50" fillId="0" borderId="89" xfId="34" applyFont="1" applyBorder="1" applyAlignment="1">
      <alignment horizontal="center" vertical="center"/>
    </xf>
    <xf numFmtId="0" fontId="4" fillId="0" borderId="70" xfId="34" applyFont="1" applyBorder="1" applyAlignment="1">
      <alignment horizontal="center" vertical="center"/>
    </xf>
    <xf numFmtId="0" fontId="50" fillId="0" borderId="88" xfId="23" applyFont="1" applyBorder="1" applyAlignment="1">
      <alignment horizontal="left" vertical="center"/>
    </xf>
    <xf numFmtId="49" fontId="4" fillId="0" borderId="8" xfId="34" applyNumberFormat="1" applyFont="1" applyBorder="1" applyAlignment="1">
      <alignment horizontal="center" vertical="center"/>
    </xf>
    <xf numFmtId="0" fontId="50" fillId="0" borderId="8" xfId="34" applyFont="1" applyFill="1" applyBorder="1" applyAlignment="1">
      <alignment horizontal="center" vertical="center"/>
    </xf>
    <xf numFmtId="0" fontId="4" fillId="0" borderId="9" xfId="34" applyFont="1" applyBorder="1" applyAlignment="1">
      <alignment horizontal="left" vertical="center"/>
    </xf>
    <xf numFmtId="49" fontId="4" fillId="0" borderId="29" xfId="34" applyNumberFormat="1" applyFont="1" applyBorder="1" applyAlignment="1">
      <alignment horizontal="center" vertical="center"/>
    </xf>
    <xf numFmtId="0" fontId="50" fillId="0" borderId="30" xfId="34" applyFont="1" applyBorder="1" applyAlignment="1">
      <alignment horizontal="center" vertical="center"/>
    </xf>
    <xf numFmtId="0" fontId="50" fillId="0" borderId="31" xfId="34" applyFont="1" applyBorder="1" applyAlignment="1">
      <alignment horizontal="left" vertical="center"/>
    </xf>
    <xf numFmtId="49" fontId="4" fillId="0" borderId="19" xfId="34" applyNumberFormat="1" applyFont="1" applyBorder="1" applyAlignment="1">
      <alignment horizontal="center" vertical="center"/>
    </xf>
    <xf numFmtId="0" fontId="4" fillId="0" borderId="19" xfId="34" applyFont="1" applyBorder="1" applyAlignment="1">
      <alignment horizontal="center" vertical="center"/>
    </xf>
    <xf numFmtId="0" fontId="55" fillId="0" borderId="21" xfId="34" applyFont="1" applyBorder="1" applyAlignment="1">
      <alignment horizontal="left" vertical="center"/>
    </xf>
    <xf numFmtId="0" fontId="4" fillId="0" borderId="13" xfId="34" applyFont="1" applyFill="1" applyBorder="1" applyAlignment="1">
      <alignment horizontal="center" vertical="center"/>
    </xf>
    <xf numFmtId="0" fontId="55" fillId="0" borderId="12" xfId="34" applyFont="1" applyFill="1" applyBorder="1" applyAlignment="1">
      <alignment horizontal="center" vertical="center"/>
    </xf>
    <xf numFmtId="0" fontId="55" fillId="0" borderId="14" xfId="34" applyFont="1" applyBorder="1" applyAlignment="1">
      <alignment horizontal="left" vertical="center"/>
    </xf>
    <xf numFmtId="0" fontId="55" fillId="0" borderId="0" xfId="34" applyFont="1" applyBorder="1" applyAlignment="1">
      <alignment horizontal="left" vertical="center"/>
    </xf>
    <xf numFmtId="0" fontId="50" fillId="0" borderId="73" xfId="34" applyFont="1" applyBorder="1" applyAlignment="1">
      <alignment horizontal="center" vertical="center"/>
    </xf>
    <xf numFmtId="0" fontId="50" fillId="0" borderId="85" xfId="34" applyFont="1" applyBorder="1" applyAlignment="1">
      <alignment horizontal="left" vertical="center"/>
    </xf>
    <xf numFmtId="0" fontId="4" fillId="0" borderId="78" xfId="34" applyFont="1" applyBorder="1" applyAlignment="1">
      <alignment horizontal="center" vertical="center"/>
    </xf>
    <xf numFmtId="49" fontId="4" fillId="0" borderId="89" xfId="34" applyNumberFormat="1" applyFont="1" applyBorder="1" applyAlignment="1">
      <alignment horizontal="center" vertical="center"/>
    </xf>
    <xf numFmtId="0" fontId="50" fillId="0" borderId="79" xfId="34" applyFont="1" applyBorder="1" applyAlignment="1">
      <alignment horizontal="center" vertical="center"/>
    </xf>
    <xf numFmtId="0" fontId="50" fillId="0" borderId="88" xfId="34" applyFont="1" applyBorder="1" applyAlignment="1">
      <alignment horizontal="left" vertical="center"/>
    </xf>
    <xf numFmtId="4" fontId="4" fillId="0" borderId="0" xfId="0" applyNumberFormat="1" applyFont="1" applyFill="1"/>
    <xf numFmtId="0" fontId="10" fillId="0" borderId="5" xfId="4" applyFont="1" applyFill="1" applyBorder="1" applyAlignment="1">
      <alignment horizontal="center" vertical="center" wrapText="1"/>
    </xf>
    <xf numFmtId="4" fontId="4" fillId="0" borderId="0" xfId="2" applyNumberFormat="1" applyFont="1" applyFill="1"/>
    <xf numFmtId="4" fontId="10" fillId="0" borderId="0" xfId="2" applyNumberFormat="1" applyFont="1" applyFill="1"/>
    <xf numFmtId="0" fontId="10" fillId="0" borderId="4" xfId="5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5" xfId="1" applyFont="1" applyFill="1" applyBorder="1" applyAlignment="1">
      <alignment horizontal="left" vertical="center" wrapText="1"/>
    </xf>
    <xf numFmtId="0" fontId="4" fillId="0" borderId="95" xfId="1" applyFont="1" applyFill="1" applyBorder="1" applyAlignment="1">
      <alignment horizontal="left" vertical="center" wrapText="1"/>
    </xf>
    <xf numFmtId="0" fontId="4" fillId="0" borderId="20" xfId="1" applyFont="1" applyFill="1" applyBorder="1" applyAlignment="1">
      <alignment horizontal="center" vertical="center"/>
    </xf>
    <xf numFmtId="0" fontId="10" fillId="0" borderId="4" xfId="34" applyFont="1" applyBorder="1" applyAlignment="1">
      <alignment horizontal="center" vertical="center"/>
    </xf>
    <xf numFmtId="0" fontId="54" fillId="0" borderId="4" xfId="34" applyFont="1" applyBorder="1" applyAlignment="1">
      <alignment horizontal="left" vertical="center"/>
    </xf>
    <xf numFmtId="0" fontId="4" fillId="0" borderId="21" xfId="1" applyFont="1" applyFill="1" applyBorder="1" applyAlignment="1">
      <alignment horizontal="left" vertical="center" wrapText="1"/>
    </xf>
    <xf numFmtId="0" fontId="4" fillId="0" borderId="21" xfId="1" applyFont="1" applyBorder="1" applyAlignment="1">
      <alignment vertical="center" wrapText="1"/>
    </xf>
    <xf numFmtId="0" fontId="4" fillId="0" borderId="64" xfId="1" applyFont="1" applyFill="1" applyBorder="1" applyAlignment="1">
      <alignment horizontal="left" vertical="center" wrapText="1"/>
    </xf>
    <xf numFmtId="0" fontId="4" fillId="0" borderId="0" xfId="6" applyNumberFormat="1" applyFont="1" applyAlignment="1">
      <alignment vertical="center" wrapText="1"/>
    </xf>
    <xf numFmtId="0" fontId="18" fillId="0" borderId="0" xfId="3" applyNumberFormat="1" applyFont="1" applyFill="1" applyAlignment="1">
      <alignment vertical="center"/>
    </xf>
    <xf numFmtId="0" fontId="10" fillId="0" borderId="0" xfId="3" applyNumberFormat="1" applyFont="1" applyAlignment="1">
      <alignment horizontal="right" vertical="center" wrapText="1"/>
    </xf>
    <xf numFmtId="0" fontId="10" fillId="0" borderId="49" xfId="5" applyNumberFormat="1" applyFont="1" applyFill="1" applyBorder="1" applyAlignment="1">
      <alignment horizontal="center" vertical="center" wrapText="1"/>
    </xf>
    <xf numFmtId="0" fontId="25" fillId="0" borderId="4" xfId="6" applyNumberFormat="1" applyFont="1" applyBorder="1" applyAlignment="1">
      <alignment horizontal="center" vertical="center"/>
    </xf>
    <xf numFmtId="0" fontId="23" fillId="0" borderId="73" xfId="3" applyNumberFormat="1" applyFont="1" applyFill="1" applyBorder="1" applyAlignment="1">
      <alignment horizontal="center"/>
    </xf>
    <xf numFmtId="0" fontId="4" fillId="0" borderId="79" xfId="6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/>
    <xf numFmtId="0" fontId="10" fillId="0" borderId="0" xfId="3" applyNumberFormat="1" applyFont="1" applyAlignment="1">
      <alignment horizontal="right"/>
    </xf>
    <xf numFmtId="0" fontId="29" fillId="0" borderId="90" xfId="6" applyNumberFormat="1" applyFont="1" applyFill="1" applyBorder="1" applyAlignment="1">
      <alignment horizontal="center" vertical="center" wrapText="1"/>
    </xf>
    <xf numFmtId="0" fontId="4" fillId="0" borderId="91" xfId="6" applyNumberFormat="1" applyFont="1" applyBorder="1" applyAlignment="1">
      <alignment horizontal="center" vertical="center" wrapText="1"/>
    </xf>
    <xf numFmtId="0" fontId="4" fillId="0" borderId="92" xfId="3" applyNumberFormat="1" applyFont="1" applyFill="1" applyBorder="1" applyAlignment="1">
      <alignment horizontal="right" vertical="top"/>
    </xf>
    <xf numFmtId="0" fontId="4" fillId="0" borderId="0" xfId="6" applyNumberFormat="1" applyFont="1"/>
    <xf numFmtId="0" fontId="28" fillId="0" borderId="40" xfId="3" applyNumberFormat="1" applyFont="1" applyFill="1" applyBorder="1" applyAlignment="1">
      <alignment vertical="center"/>
    </xf>
    <xf numFmtId="4" fontId="55" fillId="5" borderId="14" xfId="1" applyNumberFormat="1" applyFont="1" applyFill="1" applyBorder="1" applyAlignment="1">
      <alignment vertical="center"/>
    </xf>
    <xf numFmtId="0" fontId="50" fillId="0" borderId="13" xfId="34" applyFont="1" applyBorder="1" applyAlignment="1">
      <alignment horizontal="center" vertical="center"/>
    </xf>
    <xf numFmtId="0" fontId="55" fillId="0" borderId="15" xfId="34" applyFont="1" applyBorder="1" applyAlignment="1">
      <alignment horizontal="left" vertical="center"/>
    </xf>
    <xf numFmtId="4" fontId="55" fillId="5" borderId="9" xfId="34" applyNumberFormat="1" applyFont="1" applyFill="1" applyBorder="1" applyAlignment="1">
      <alignment vertical="center"/>
    </xf>
    <xf numFmtId="0" fontId="4" fillId="0" borderId="73" xfId="34" applyFont="1" applyBorder="1" applyAlignment="1">
      <alignment horizontal="center" vertical="center"/>
    </xf>
    <xf numFmtId="0" fontId="50" fillId="0" borderId="85" xfId="23" applyFont="1" applyBorder="1" applyAlignment="1">
      <alignment horizontal="left" vertical="center"/>
    </xf>
    <xf numFmtId="0" fontId="4" fillId="0" borderId="2" xfId="34" applyFont="1" applyBorder="1" applyAlignment="1">
      <alignment horizontal="center" vertical="center"/>
    </xf>
    <xf numFmtId="0" fontId="4" fillId="0" borderId="30" xfId="34" applyFont="1" applyBorder="1" applyAlignment="1">
      <alignment horizontal="center" vertical="center"/>
    </xf>
    <xf numFmtId="0" fontId="4" fillId="0" borderId="7" xfId="34" applyFont="1" applyBorder="1" applyAlignment="1">
      <alignment horizontal="center" vertical="center"/>
    </xf>
    <xf numFmtId="0" fontId="4" fillId="0" borderId="12" xfId="34" applyFont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left" vertical="center" wrapText="1"/>
    </xf>
    <xf numFmtId="0" fontId="4" fillId="0" borderId="117" xfId="1" applyFont="1" applyFill="1" applyBorder="1" applyAlignment="1">
      <alignment horizontal="center" vertical="center"/>
    </xf>
    <xf numFmtId="0" fontId="50" fillId="0" borderId="14" xfId="34" applyFont="1" applyFill="1" applyBorder="1" applyAlignment="1">
      <alignment horizontal="left" vertical="center"/>
    </xf>
    <xf numFmtId="0" fontId="55" fillId="0" borderId="85" xfId="34" applyFont="1" applyBorder="1" applyAlignment="1">
      <alignment horizontal="center" vertical="center"/>
    </xf>
    <xf numFmtId="0" fontId="50" fillId="0" borderId="9" xfId="34" applyFont="1" applyFill="1" applyBorder="1" applyAlignment="1">
      <alignment horizontal="left" vertical="center"/>
    </xf>
    <xf numFmtId="4" fontId="53" fillId="0" borderId="4" xfId="34" applyNumberFormat="1" applyFont="1" applyFill="1" applyBorder="1" applyAlignment="1">
      <alignment horizontal="right" vertical="center"/>
    </xf>
    <xf numFmtId="4" fontId="23" fillId="0" borderId="4" xfId="34" applyNumberFormat="1" applyFont="1" applyBorder="1" applyAlignment="1">
      <alignment horizontal="right" vertical="center"/>
    </xf>
    <xf numFmtId="4" fontId="4" fillId="5" borderId="9" xfId="34" applyNumberFormat="1" applyFont="1" applyFill="1" applyBorder="1" applyAlignment="1">
      <alignment horizontal="right" vertical="center" wrapText="1"/>
    </xf>
    <xf numFmtId="4" fontId="4" fillId="5" borderId="21" xfId="34" applyNumberFormat="1" applyFont="1" applyFill="1" applyBorder="1" applyAlignment="1">
      <alignment horizontal="right" vertical="center" wrapText="1"/>
    </xf>
    <xf numFmtId="4" fontId="4" fillId="5" borderId="64" xfId="34" applyNumberFormat="1" applyFont="1" applyFill="1" applyBorder="1" applyAlignment="1">
      <alignment horizontal="right" vertical="center" wrapText="1"/>
    </xf>
    <xf numFmtId="4" fontId="4" fillId="5" borderId="9" xfId="34" applyNumberFormat="1" applyFont="1" applyFill="1" applyBorder="1" applyAlignment="1">
      <alignment horizontal="right" vertical="center"/>
    </xf>
    <xf numFmtId="4" fontId="4" fillId="5" borderId="31" xfId="34" applyNumberFormat="1" applyFont="1" applyFill="1" applyBorder="1" applyAlignment="1">
      <alignment horizontal="right" vertical="center"/>
    </xf>
    <xf numFmtId="4" fontId="4" fillId="5" borderId="21" xfId="34" applyNumberFormat="1" applyFont="1" applyFill="1" applyBorder="1" applyAlignment="1">
      <alignment horizontal="right" vertical="center"/>
    </xf>
    <xf numFmtId="4" fontId="4" fillId="5" borderId="64" xfId="34" applyNumberFormat="1" applyFont="1" applyFill="1" applyBorder="1" applyAlignment="1">
      <alignment horizontal="right" vertical="center"/>
    </xf>
    <xf numFmtId="4" fontId="4" fillId="5" borderId="14" xfId="34" applyNumberFormat="1" applyFont="1" applyFill="1" applyBorder="1" applyAlignment="1">
      <alignment horizontal="right" vertical="center"/>
    </xf>
    <xf numFmtId="4" fontId="2" fillId="0" borderId="0" xfId="1" applyNumberFormat="1" applyFill="1" applyBorder="1" applyAlignment="1">
      <alignment vertical="center"/>
    </xf>
    <xf numFmtId="168" fontId="2" fillId="0" borderId="0" xfId="1" applyNumberFormat="1" applyFill="1" applyBorder="1" applyAlignment="1">
      <alignment vertical="center"/>
    </xf>
    <xf numFmtId="168" fontId="79" fillId="0" borderId="0" xfId="1" applyNumberFormat="1" applyFont="1" applyAlignment="1" applyProtection="1">
      <alignment vertical="center"/>
    </xf>
    <xf numFmtId="167" fontId="4" fillId="0" borderId="0" xfId="1" applyNumberFormat="1" applyFont="1" applyFill="1" applyAlignment="1">
      <alignment vertical="center"/>
    </xf>
    <xf numFmtId="167" fontId="4" fillId="0" borderId="0" xfId="1" applyNumberFormat="1" applyFont="1" applyFill="1" applyBorder="1" applyAlignment="1">
      <alignment vertical="center"/>
    </xf>
    <xf numFmtId="168" fontId="2" fillId="0" borderId="0" xfId="34" applyNumberFormat="1"/>
    <xf numFmtId="4" fontId="31" fillId="0" borderId="0" xfId="34" applyNumberFormat="1" applyFont="1" applyBorder="1" applyAlignment="1">
      <alignment vertical="center"/>
    </xf>
    <xf numFmtId="0" fontId="2" fillId="0" borderId="0" xfId="34" applyBorder="1" applyAlignment="1">
      <alignment vertical="center"/>
    </xf>
    <xf numFmtId="0" fontId="15" fillId="0" borderId="0" xfId="34" applyFont="1" applyBorder="1" applyAlignment="1">
      <alignment horizontal="center" vertical="center"/>
    </xf>
    <xf numFmtId="4" fontId="75" fillId="0" borderId="0" xfId="34" applyNumberFormat="1" applyFont="1" applyBorder="1" applyAlignment="1">
      <alignment vertical="center"/>
    </xf>
    <xf numFmtId="0" fontId="76" fillId="0" borderId="0" xfId="34" applyFont="1" applyBorder="1" applyAlignment="1">
      <alignment horizontal="center" vertical="center"/>
    </xf>
    <xf numFmtId="4" fontId="78" fillId="0" borderId="0" xfId="35" applyNumberFormat="1" applyFont="1" applyBorder="1"/>
    <xf numFmtId="0" fontId="44" fillId="0" borderId="0" xfId="34" applyFont="1" applyBorder="1" applyAlignment="1">
      <alignment horizontal="center" vertical="center"/>
    </xf>
    <xf numFmtId="4" fontId="2" fillId="0" borderId="0" xfId="34" applyNumberFormat="1" applyBorder="1" applyAlignment="1">
      <alignment vertical="center"/>
    </xf>
    <xf numFmtId="0" fontId="2" fillId="0" borderId="0" xfId="1" applyBorder="1" applyAlignment="1">
      <alignment vertical="center"/>
    </xf>
    <xf numFmtId="4" fontId="77" fillId="0" borderId="0" xfId="34" applyNumberFormat="1" applyFont="1" applyBorder="1" applyAlignment="1">
      <alignment vertical="center"/>
    </xf>
    <xf numFmtId="4" fontId="31" fillId="0" borderId="0" xfId="1" applyNumberFormat="1" applyFont="1" applyBorder="1" applyAlignment="1">
      <alignment vertical="center"/>
    </xf>
    <xf numFmtId="0" fontId="35" fillId="0" borderId="0" xfId="1" applyFont="1" applyBorder="1" applyAlignment="1">
      <alignment vertical="center"/>
    </xf>
    <xf numFmtId="4" fontId="2" fillId="0" borderId="0" xfId="1" applyNumberFormat="1" applyBorder="1" applyAlignment="1">
      <alignment vertical="center"/>
    </xf>
    <xf numFmtId="0" fontId="44" fillId="0" borderId="0" xfId="34" applyFont="1" applyFill="1" applyBorder="1" applyAlignment="1">
      <alignment horizontal="center" vertical="center"/>
    </xf>
    <xf numFmtId="4" fontId="47" fillId="0" borderId="0" xfId="34" applyNumberFormat="1" applyFont="1" applyFill="1" applyBorder="1" applyAlignment="1">
      <alignment vertical="center"/>
    </xf>
    <xf numFmtId="0" fontId="47" fillId="0" borderId="0" xfId="34" applyFont="1" applyBorder="1" applyAlignment="1">
      <alignment vertical="center"/>
    </xf>
    <xf numFmtId="0" fontId="2" fillId="0" borderId="0" xfId="34" applyBorder="1"/>
    <xf numFmtId="49" fontId="18" fillId="0" borderId="0" xfId="3" applyNumberFormat="1" applyFont="1" applyFill="1" applyAlignment="1">
      <alignment horizontal="center" vertical="center" wrapText="1"/>
    </xf>
    <xf numFmtId="0" fontId="7" fillId="0" borderId="39" xfId="3" applyFont="1" applyBorder="1" applyAlignment="1">
      <alignment horizontal="center" vertical="center"/>
    </xf>
    <xf numFmtId="0" fontId="10" fillId="7" borderId="9" xfId="5" applyFont="1" applyFill="1" applyBorder="1" applyAlignment="1">
      <alignment horizontal="center" vertical="center" wrapText="1"/>
    </xf>
    <xf numFmtId="4" fontId="10" fillId="0" borderId="49" xfId="5" applyNumberFormat="1" applyFont="1" applyFill="1" applyBorder="1" applyAlignment="1">
      <alignment horizontal="center" vertical="center" wrapText="1"/>
    </xf>
    <xf numFmtId="0" fontId="10" fillId="5" borderId="9" xfId="5" applyFont="1" applyFill="1" applyBorder="1" applyAlignment="1">
      <alignment horizontal="center" vertical="center" wrapText="1"/>
    </xf>
    <xf numFmtId="0" fontId="7" fillId="0" borderId="69" xfId="3" applyFont="1" applyBorder="1" applyAlignment="1">
      <alignment horizontal="center" vertical="center"/>
    </xf>
    <xf numFmtId="0" fontId="7" fillId="0" borderId="38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4" fontId="10" fillId="0" borderId="96" xfId="5" applyNumberFormat="1" applyFont="1" applyFill="1" applyBorder="1" applyAlignment="1">
      <alignment horizontal="center" vertical="center" wrapText="1"/>
    </xf>
    <xf numFmtId="0" fontId="7" fillId="0" borderId="81" xfId="3" applyFont="1" applyBorder="1" applyAlignment="1">
      <alignment horizontal="center" vertical="center"/>
    </xf>
    <xf numFmtId="0" fontId="10" fillId="0" borderId="48" xfId="6" applyFont="1" applyFill="1" applyBorder="1" applyAlignment="1">
      <alignment horizontal="center" vertical="center" wrapText="1"/>
    </xf>
    <xf numFmtId="4" fontId="10" fillId="0" borderId="69" xfId="5" applyNumberFormat="1" applyFont="1" applyFill="1" applyBorder="1" applyAlignment="1">
      <alignment horizontal="center" vertical="center" wrapText="1"/>
    </xf>
    <xf numFmtId="0" fontId="10" fillId="0" borderId="38" xfId="19" applyFont="1" applyFill="1" applyBorder="1" applyAlignment="1">
      <alignment horizontal="center" vertical="center" wrapText="1"/>
    </xf>
    <xf numFmtId="0" fontId="10" fillId="0" borderId="47" xfId="19" applyFont="1" applyFill="1" applyBorder="1" applyAlignment="1">
      <alignment horizontal="center" vertical="center" wrapText="1"/>
    </xf>
    <xf numFmtId="0" fontId="24" fillId="8" borderId="49" xfId="19" applyFont="1" applyFill="1" applyBorder="1" applyAlignment="1">
      <alignment horizontal="center" vertical="center" wrapText="1"/>
    </xf>
    <xf numFmtId="49" fontId="10" fillId="0" borderId="47" xfId="19" applyNumberFormat="1" applyFont="1" applyFill="1" applyBorder="1" applyAlignment="1">
      <alignment horizontal="center" vertical="center" wrapText="1"/>
    </xf>
    <xf numFmtId="0" fontId="10" fillId="0" borderId="69" xfId="3" applyFont="1" applyBorder="1" applyAlignment="1">
      <alignment horizontal="center" vertical="center" wrapText="1"/>
    </xf>
    <xf numFmtId="0" fontId="10" fillId="0" borderId="81" xfId="19" applyFont="1" applyFill="1" applyBorder="1" applyAlignment="1">
      <alignment horizontal="center" vertical="center" wrapText="1"/>
    </xf>
    <xf numFmtId="0" fontId="7" fillId="0" borderId="69" xfId="3" applyFont="1" applyBorder="1" applyAlignment="1">
      <alignment horizontal="center" vertical="center" wrapText="1"/>
    </xf>
    <xf numFmtId="0" fontId="10" fillId="5" borderId="6" xfId="5" applyFont="1" applyFill="1" applyBorder="1" applyAlignment="1">
      <alignment horizontal="center" vertical="center" wrapText="1"/>
    </xf>
    <xf numFmtId="0" fontId="10" fillId="0" borderId="48" xfId="3" applyFont="1" applyBorder="1" applyAlignment="1">
      <alignment horizontal="center" vertical="center" wrapText="1"/>
    </xf>
    <xf numFmtId="49" fontId="18" fillId="0" borderId="0" xfId="3" applyNumberFormat="1" applyFont="1" applyFill="1" applyAlignment="1">
      <alignment horizontal="center" vertical="center"/>
    </xf>
    <xf numFmtId="0" fontId="10" fillId="0" borderId="38" xfId="29" applyFont="1" applyFill="1" applyBorder="1" applyAlignment="1">
      <alignment horizontal="center" vertical="center" wrapText="1"/>
    </xf>
    <xf numFmtId="4" fontId="10" fillId="0" borderId="122" xfId="5" applyNumberFormat="1" applyFont="1" applyFill="1" applyBorder="1" applyAlignment="1">
      <alignment horizontal="center" vertical="center" wrapText="1"/>
    </xf>
    <xf numFmtId="0" fontId="7" fillId="0" borderId="85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10" fillId="0" borderId="47" xfId="29" applyFont="1" applyFill="1" applyBorder="1" applyAlignment="1">
      <alignment horizontal="center" vertical="center" wrapText="1"/>
    </xf>
    <xf numFmtId="0" fontId="10" fillId="5" borderId="49" xfId="5" applyFont="1" applyFill="1" applyBorder="1" applyAlignment="1">
      <alignment horizontal="center" vertical="center" wrapText="1"/>
    </xf>
    <xf numFmtId="0" fontId="10" fillId="0" borderId="39" xfId="3" applyFont="1" applyBorder="1" applyAlignment="1">
      <alignment horizontal="center" vertical="center"/>
    </xf>
    <xf numFmtId="49" fontId="18" fillId="0" borderId="0" xfId="3" applyNumberFormat="1" applyFont="1" applyFill="1" applyAlignment="1">
      <alignment horizontal="center" vertical="top"/>
    </xf>
    <xf numFmtId="0" fontId="10" fillId="0" borderId="38" xfId="19" applyFont="1" applyFill="1" applyBorder="1" applyAlignment="1">
      <alignment horizontal="center" vertical="center"/>
    </xf>
    <xf numFmtId="0" fontId="7" fillId="0" borderId="39" xfId="3" applyFont="1" applyBorder="1" applyAlignment="1">
      <alignment horizontal="center" vertical="center" wrapText="1"/>
    </xf>
    <xf numFmtId="0" fontId="10" fillId="5" borderId="6" xfId="5" applyFont="1" applyFill="1" applyBorder="1" applyAlignment="1">
      <alignment horizontal="center" vertical="center"/>
    </xf>
    <xf numFmtId="0" fontId="10" fillId="0" borderId="47" xfId="19" applyFont="1" applyFill="1" applyBorder="1" applyAlignment="1">
      <alignment horizontal="center" vertical="center"/>
    </xf>
    <xf numFmtId="0" fontId="10" fillId="5" borderId="9" xfId="5" applyFont="1" applyFill="1" applyBorder="1" applyAlignment="1">
      <alignment horizontal="center" vertical="center"/>
    </xf>
    <xf numFmtId="0" fontId="10" fillId="0" borderId="81" xfId="19" applyFont="1" applyFill="1" applyBorder="1" applyAlignment="1">
      <alignment horizontal="center" vertical="center"/>
    </xf>
    <xf numFmtId="0" fontId="7" fillId="0" borderId="38" xfId="5" applyFont="1" applyFill="1" applyBorder="1" applyAlignment="1">
      <alignment horizontal="center" vertical="center"/>
    </xf>
    <xf numFmtId="0" fontId="7" fillId="0" borderId="47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 wrapText="1"/>
    </xf>
    <xf numFmtId="168" fontId="19" fillId="0" borderId="0" xfId="3" applyNumberFormat="1" applyFont="1" applyFill="1" applyBorder="1" applyAlignment="1">
      <alignment vertical="center" wrapText="1"/>
    </xf>
    <xf numFmtId="168" fontId="4" fillId="0" borderId="0" xfId="8" applyNumberFormat="1" applyFont="1" applyFill="1" applyBorder="1"/>
    <xf numFmtId="168" fontId="23" fillId="0" borderId="0" xfId="8" applyNumberFormat="1" applyFont="1" applyFill="1" applyBorder="1"/>
    <xf numFmtId="168" fontId="10" fillId="0" borderId="0" xfId="2" applyNumberFormat="1" applyFont="1" applyFill="1" applyBorder="1" applyAlignment="1">
      <alignment horizontal="right" vertical="center" wrapText="1"/>
    </xf>
    <xf numFmtId="168" fontId="4" fillId="0" borderId="0" xfId="2" applyNumberFormat="1" applyFont="1"/>
    <xf numFmtId="0" fontId="10" fillId="12" borderId="9" xfId="5" applyFont="1" applyFill="1" applyBorder="1" applyAlignment="1">
      <alignment horizontal="center" vertical="center" wrapText="1"/>
    </xf>
    <xf numFmtId="0" fontId="10" fillId="0" borderId="38" xfId="19" applyFont="1" applyFill="1" applyBorder="1" applyAlignment="1">
      <alignment vertical="center" wrapText="1"/>
    </xf>
    <xf numFmtId="0" fontId="7" fillId="0" borderId="39" xfId="3" applyFont="1" applyBorder="1" applyAlignment="1">
      <alignment vertical="center"/>
    </xf>
    <xf numFmtId="0" fontId="10" fillId="5" borderId="9" xfId="5" applyFont="1" applyFill="1" applyBorder="1" applyAlignment="1">
      <alignment vertical="center" wrapText="1"/>
    </xf>
    <xf numFmtId="0" fontId="7" fillId="0" borderId="38" xfId="3" applyFont="1" applyBorder="1" applyAlignment="1">
      <alignment vertical="center"/>
    </xf>
    <xf numFmtId="0" fontId="7" fillId="0" borderId="47" xfId="3" applyFont="1" applyBorder="1" applyAlignment="1">
      <alignment vertical="center"/>
    </xf>
    <xf numFmtId="0" fontId="7" fillId="0" borderId="81" xfId="3" applyFont="1" applyBorder="1" applyAlignment="1">
      <alignment vertical="center"/>
    </xf>
    <xf numFmtId="0" fontId="24" fillId="8" borderId="48" xfId="19" applyFont="1" applyFill="1" applyBorder="1" applyAlignment="1">
      <alignment vertical="center" wrapText="1"/>
    </xf>
    <xf numFmtId="168" fontId="4" fillId="0" borderId="0" xfId="8" applyNumberFormat="1" applyFont="1" applyFill="1" applyBorder="1" applyAlignment="1">
      <alignment vertical="center"/>
    </xf>
    <xf numFmtId="49" fontId="10" fillId="0" borderId="50" xfId="7" applyNumberFormat="1" applyFont="1" applyBorder="1" applyAlignment="1">
      <alignment horizontal="center"/>
    </xf>
    <xf numFmtId="0" fontId="10" fillId="0" borderId="133" xfId="7" applyFont="1" applyBorder="1"/>
    <xf numFmtId="49" fontId="10" fillId="0" borderId="41" xfId="7" applyNumberFormat="1" applyFont="1" applyBorder="1" applyAlignment="1">
      <alignment horizontal="center"/>
    </xf>
    <xf numFmtId="0" fontId="10" fillId="0" borderId="42" xfId="7" applyFont="1" applyBorder="1"/>
    <xf numFmtId="49" fontId="10" fillId="0" borderId="43" xfId="7" applyNumberFormat="1" applyFont="1" applyBorder="1" applyAlignment="1">
      <alignment horizontal="center"/>
    </xf>
    <xf numFmtId="0" fontId="10" fillId="0" borderId="44" xfId="7" applyFont="1" applyBorder="1"/>
    <xf numFmtId="0" fontId="10" fillId="0" borderId="146" xfId="7" applyFont="1" applyBorder="1"/>
    <xf numFmtId="49" fontId="10" fillId="0" borderId="45" xfId="7" applyNumberFormat="1" applyFont="1" applyBorder="1" applyAlignment="1">
      <alignment horizontal="center"/>
    </xf>
    <xf numFmtId="0" fontId="10" fillId="0" borderId="46" xfId="7" applyFont="1" applyBorder="1"/>
    <xf numFmtId="0" fontId="7" fillId="0" borderId="48" xfId="3" applyFont="1" applyBorder="1" applyAlignment="1">
      <alignment horizontal="center" vertical="center"/>
    </xf>
    <xf numFmtId="0" fontId="19" fillId="0" borderId="1" xfId="3" applyFont="1" applyBorder="1" applyAlignment="1">
      <alignment horizontal="center" vertical="center" wrapText="1"/>
    </xf>
    <xf numFmtId="0" fontId="4" fillId="0" borderId="159" xfId="3" applyFont="1" applyBorder="1" applyAlignment="1">
      <alignment horizontal="center" vertical="center" wrapText="1"/>
    </xf>
    <xf numFmtId="49" fontId="4" fillId="0" borderId="160" xfId="3" applyNumberFormat="1" applyFont="1" applyBorder="1" applyAlignment="1">
      <alignment horizontal="center" vertical="center" wrapText="1"/>
    </xf>
    <xf numFmtId="4" fontId="4" fillId="12" borderId="21" xfId="19" applyNumberFormat="1" applyFont="1" applyFill="1" applyBorder="1" applyAlignment="1">
      <alignment vertical="center" wrapText="1"/>
    </xf>
    <xf numFmtId="4" fontId="4" fillId="12" borderId="64" xfId="19" applyNumberFormat="1" applyFont="1" applyFill="1" applyBorder="1" applyAlignment="1">
      <alignment vertical="center" wrapText="1"/>
    </xf>
    <xf numFmtId="4" fontId="23" fillId="12" borderId="9" xfId="7" applyNumberFormat="1" applyFont="1" applyFill="1" applyBorder="1" applyAlignment="1">
      <alignment vertical="center"/>
    </xf>
    <xf numFmtId="4" fontId="4" fillId="12" borderId="21" xfId="7" applyNumberFormat="1" applyFont="1" applyFill="1" applyBorder="1" applyAlignment="1">
      <alignment vertical="center"/>
    </xf>
    <xf numFmtId="4" fontId="4" fillId="12" borderId="31" xfId="7" applyNumberFormat="1" applyFont="1" applyFill="1" applyBorder="1" applyAlignment="1">
      <alignment vertical="center"/>
    </xf>
    <xf numFmtId="4" fontId="23" fillId="12" borderId="31" xfId="7" applyNumberFormat="1" applyFont="1" applyFill="1" applyBorder="1" applyAlignment="1">
      <alignment vertical="center"/>
    </xf>
    <xf numFmtId="4" fontId="4" fillId="12" borderId="31" xfId="8" applyNumberFormat="1" applyFont="1" applyFill="1" applyBorder="1" applyAlignment="1">
      <alignment vertical="center"/>
    </xf>
    <xf numFmtId="4" fontId="4" fillId="12" borderId="21" xfId="8" applyNumberFormat="1" applyFont="1" applyFill="1" applyBorder="1" applyAlignment="1">
      <alignment vertical="center"/>
    </xf>
    <xf numFmtId="4" fontId="4" fillId="12" borderId="64" xfId="8" applyNumberFormat="1" applyFont="1" applyFill="1" applyBorder="1" applyAlignment="1">
      <alignment vertical="center"/>
    </xf>
    <xf numFmtId="4" fontId="10" fillId="12" borderId="21" xfId="19" applyNumberFormat="1" applyFont="1" applyFill="1" applyBorder="1" applyAlignment="1">
      <alignment vertical="center"/>
    </xf>
    <xf numFmtId="4" fontId="10" fillId="12" borderId="26" xfId="19" applyNumberFormat="1" applyFont="1" applyFill="1" applyBorder="1" applyAlignment="1">
      <alignment vertical="center"/>
    </xf>
    <xf numFmtId="4" fontId="10" fillId="12" borderId="64" xfId="19" applyNumberFormat="1" applyFont="1" applyFill="1" applyBorder="1" applyAlignment="1">
      <alignment vertical="center"/>
    </xf>
    <xf numFmtId="4" fontId="22" fillId="12" borderId="4" xfId="19" applyNumberFormat="1" applyFont="1" applyFill="1" applyBorder="1" applyAlignment="1">
      <alignment vertical="center" wrapText="1"/>
    </xf>
    <xf numFmtId="4" fontId="23" fillId="12" borderId="9" xfId="19" applyNumberFormat="1" applyFont="1" applyFill="1" applyBorder="1" applyAlignment="1">
      <alignment vertical="center" wrapText="1"/>
    </xf>
    <xf numFmtId="4" fontId="4" fillId="12" borderId="35" xfId="19" applyNumberFormat="1" applyFont="1" applyFill="1" applyBorder="1" applyAlignment="1">
      <alignment vertical="center" wrapText="1"/>
    </xf>
    <xf numFmtId="4" fontId="23" fillId="12" borderId="76" xfId="10" applyNumberFormat="1" applyFont="1" applyFill="1" applyBorder="1" applyAlignment="1">
      <alignment vertical="center"/>
    </xf>
    <xf numFmtId="4" fontId="23" fillId="12" borderId="74" xfId="10" applyNumberFormat="1" applyFont="1" applyFill="1" applyBorder="1" applyAlignment="1">
      <alignment vertical="center"/>
    </xf>
    <xf numFmtId="4" fontId="4" fillId="12" borderId="21" xfId="28" applyNumberFormat="1" applyFont="1" applyFill="1" applyBorder="1" applyAlignment="1">
      <alignment horizontal="right"/>
    </xf>
    <xf numFmtId="0" fontId="10" fillId="8" borderId="48" xfId="19" applyFont="1" applyFill="1" applyBorder="1" applyAlignment="1">
      <alignment horizontal="center" vertical="center" wrapText="1"/>
    </xf>
    <xf numFmtId="0" fontId="10" fillId="8" borderId="49" xfId="19" applyFont="1" applyFill="1" applyBorder="1" applyAlignment="1">
      <alignment horizontal="center" vertical="center" wrapText="1"/>
    </xf>
    <xf numFmtId="0" fontId="23" fillId="0" borderId="8" xfId="3" applyFont="1" applyBorder="1" applyAlignment="1">
      <alignment horizontal="center" vertical="center" wrapText="1"/>
    </xf>
    <xf numFmtId="0" fontId="10" fillId="12" borderId="4" xfId="34" applyFont="1" applyFill="1" applyBorder="1" applyAlignment="1">
      <alignment horizontal="center" vertical="center"/>
    </xf>
    <xf numFmtId="4" fontId="10" fillId="12" borderId="80" xfId="34" applyNumberFormat="1" applyFont="1" applyFill="1" applyBorder="1" applyAlignment="1">
      <alignment vertical="center"/>
    </xf>
    <xf numFmtId="4" fontId="4" fillId="12" borderId="9" xfId="34" applyNumberFormat="1" applyFont="1" applyFill="1" applyBorder="1" applyAlignment="1">
      <alignment vertical="center"/>
    </xf>
    <xf numFmtId="4" fontId="4" fillId="12" borderId="21" xfId="34" applyNumberFormat="1" applyFont="1" applyFill="1" applyBorder="1" applyAlignment="1">
      <alignment vertical="center"/>
    </xf>
    <xf numFmtId="4" fontId="4" fillId="12" borderId="92" xfId="34" applyNumberFormat="1" applyFont="1" applyFill="1" applyBorder="1" applyAlignment="1">
      <alignment vertical="center"/>
    </xf>
    <xf numFmtId="4" fontId="10" fillId="12" borderId="4" xfId="34" applyNumberFormat="1" applyFont="1" applyFill="1" applyBorder="1" applyAlignment="1">
      <alignment vertical="center"/>
    </xf>
    <xf numFmtId="4" fontId="4" fillId="12" borderId="90" xfId="34" applyNumberFormat="1" applyFont="1" applyFill="1" applyBorder="1" applyAlignment="1">
      <alignment vertical="center"/>
    </xf>
    <xf numFmtId="4" fontId="4" fillId="12" borderId="91" xfId="34" applyNumberFormat="1" applyFont="1" applyFill="1" applyBorder="1" applyAlignment="1">
      <alignment vertical="center"/>
    </xf>
    <xf numFmtId="4" fontId="4" fillId="12" borderId="115" xfId="34" applyNumberFormat="1" applyFont="1" applyFill="1" applyBorder="1" applyAlignment="1">
      <alignment vertical="center"/>
    </xf>
    <xf numFmtId="4" fontId="4" fillId="12" borderId="80" xfId="34" applyNumberFormat="1" applyFont="1" applyFill="1" applyBorder="1" applyAlignment="1">
      <alignment vertical="center"/>
    </xf>
    <xf numFmtId="4" fontId="4" fillId="12" borderId="31" xfId="34" applyNumberFormat="1" applyFont="1" applyFill="1" applyBorder="1" applyAlignment="1">
      <alignment vertical="center"/>
    </xf>
    <xf numFmtId="4" fontId="4" fillId="12" borderId="35" xfId="34" applyNumberFormat="1" applyFont="1" applyFill="1" applyBorder="1" applyAlignment="1">
      <alignment vertical="center"/>
    </xf>
    <xf numFmtId="4" fontId="4" fillId="12" borderId="26" xfId="34" applyNumberFormat="1" applyFont="1" applyFill="1" applyBorder="1" applyAlignment="1">
      <alignment vertical="center"/>
    </xf>
    <xf numFmtId="4" fontId="4" fillId="12" borderId="14" xfId="34" applyNumberFormat="1" applyFont="1" applyFill="1" applyBorder="1" applyAlignment="1">
      <alignment vertical="center"/>
    </xf>
    <xf numFmtId="4" fontId="10" fillId="5" borderId="4" xfId="34" applyNumberFormat="1" applyFont="1" applyFill="1" applyBorder="1" applyAlignment="1">
      <alignment vertical="center"/>
    </xf>
    <xf numFmtId="4" fontId="4" fillId="5" borderId="9" xfId="34" applyNumberFormat="1" applyFont="1" applyFill="1" applyBorder="1" applyAlignment="1">
      <alignment vertical="center"/>
    </xf>
    <xf numFmtId="4" fontId="4" fillId="5" borderId="31" xfId="34" applyNumberFormat="1" applyFont="1" applyFill="1" applyBorder="1" applyAlignment="1">
      <alignment vertical="center"/>
    </xf>
    <xf numFmtId="4" fontId="4" fillId="5" borderId="92" xfId="34" applyNumberFormat="1" applyFont="1" applyFill="1" applyBorder="1" applyAlignment="1">
      <alignment vertical="center"/>
    </xf>
    <xf numFmtId="4" fontId="4" fillId="5" borderId="21" xfId="34" applyNumberFormat="1" applyFont="1" applyFill="1" applyBorder="1" applyAlignment="1">
      <alignment vertical="center"/>
    </xf>
    <xf numFmtId="4" fontId="4" fillId="5" borderId="35" xfId="34" applyNumberFormat="1" applyFont="1" applyFill="1" applyBorder="1" applyAlignment="1">
      <alignment vertical="center"/>
    </xf>
    <xf numFmtId="4" fontId="4" fillId="5" borderId="4" xfId="34" applyNumberFormat="1" applyFont="1" applyFill="1" applyBorder="1" applyAlignment="1">
      <alignment vertical="center"/>
    </xf>
    <xf numFmtId="4" fontId="4" fillId="5" borderId="26" xfId="34" applyNumberFormat="1" applyFont="1" applyFill="1" applyBorder="1" applyAlignment="1">
      <alignment vertical="center"/>
    </xf>
    <xf numFmtId="4" fontId="4" fillId="5" borderId="14" xfId="34" applyNumberFormat="1" applyFont="1" applyFill="1" applyBorder="1" applyAlignment="1">
      <alignment vertical="center"/>
    </xf>
    <xf numFmtId="4" fontId="55" fillId="12" borderId="31" xfId="34" applyNumberFormat="1" applyFont="1" applyFill="1" applyBorder="1" applyAlignment="1">
      <alignment vertical="center"/>
    </xf>
    <xf numFmtId="4" fontId="55" fillId="12" borderId="14" xfId="34" applyNumberFormat="1" applyFont="1" applyFill="1" applyBorder="1" applyAlignment="1">
      <alignment vertical="center"/>
    </xf>
    <xf numFmtId="4" fontId="55" fillId="12" borderId="9" xfId="34" applyNumberFormat="1" applyFont="1" applyFill="1" applyBorder="1" applyAlignment="1">
      <alignment vertical="center"/>
    </xf>
    <xf numFmtId="4" fontId="55" fillId="12" borderId="21" xfId="34" applyNumberFormat="1" applyFont="1" applyFill="1" applyBorder="1" applyAlignment="1">
      <alignment vertical="center"/>
    </xf>
    <xf numFmtId="4" fontId="55" fillId="12" borderId="9" xfId="1" applyNumberFormat="1" applyFont="1" applyFill="1" applyBorder="1" applyAlignment="1">
      <alignment vertical="center"/>
    </xf>
    <xf numFmtId="4" fontId="55" fillId="12" borderId="31" xfId="1" applyNumberFormat="1" applyFont="1" applyFill="1" applyBorder="1" applyAlignment="1">
      <alignment vertical="center"/>
    </xf>
    <xf numFmtId="4" fontId="55" fillId="12" borderId="14" xfId="1" applyNumberFormat="1" applyFont="1" applyFill="1" applyBorder="1" applyAlignment="1">
      <alignment vertical="center"/>
    </xf>
    <xf numFmtId="4" fontId="55" fillId="12" borderId="21" xfId="1" applyNumberFormat="1" applyFont="1" applyFill="1" applyBorder="1" applyAlignment="1">
      <alignment vertical="center"/>
    </xf>
    <xf numFmtId="4" fontId="4" fillId="12" borderId="21" xfId="6" applyNumberFormat="1" applyFont="1" applyFill="1" applyBorder="1" applyAlignment="1">
      <alignment horizontal="right" vertical="center"/>
    </xf>
    <xf numFmtId="4" fontId="4" fillId="12" borderId="64" xfId="6" applyNumberFormat="1" applyFont="1" applyFill="1" applyBorder="1" applyAlignment="1">
      <alignment horizontal="right" vertical="center"/>
    </xf>
    <xf numFmtId="4" fontId="55" fillId="12" borderId="4" xfId="34" applyNumberFormat="1" applyFont="1" applyFill="1" applyBorder="1" applyAlignment="1">
      <alignment vertical="center"/>
    </xf>
    <xf numFmtId="4" fontId="4" fillId="12" borderId="31" xfId="19" applyNumberFormat="1" applyFont="1" applyFill="1" applyBorder="1" applyAlignment="1">
      <alignment vertical="center" wrapText="1"/>
    </xf>
    <xf numFmtId="4" fontId="4" fillId="12" borderId="14" xfId="19" applyNumberFormat="1" applyFont="1" applyFill="1" applyBorder="1" applyAlignment="1">
      <alignment vertical="center" wrapText="1"/>
    </xf>
    <xf numFmtId="4" fontId="55" fillId="12" borderId="64" xfId="34" applyNumberFormat="1" applyFont="1" applyFill="1" applyBorder="1" applyAlignment="1">
      <alignment vertical="center"/>
    </xf>
    <xf numFmtId="4" fontId="50" fillId="12" borderId="9" xfId="34" applyNumberFormat="1" applyFont="1" applyFill="1" applyBorder="1" applyAlignment="1">
      <alignment vertical="center"/>
    </xf>
    <xf numFmtId="4" fontId="50" fillId="12" borderId="31" xfId="34" applyNumberFormat="1" applyFont="1" applyFill="1" applyBorder="1" applyAlignment="1">
      <alignment vertical="center"/>
    </xf>
    <xf numFmtId="4" fontId="50" fillId="12" borderId="64" xfId="34" applyNumberFormat="1" applyFont="1" applyFill="1" applyBorder="1" applyAlignment="1">
      <alignment vertical="center"/>
    </xf>
    <xf numFmtId="4" fontId="23" fillId="0" borderId="1" xfId="34" applyNumberFormat="1" applyFont="1" applyBorder="1" applyAlignment="1">
      <alignment horizontal="center" vertical="center"/>
    </xf>
    <xf numFmtId="4" fontId="50" fillId="5" borderId="9" xfId="34" applyNumberFormat="1" applyFont="1" applyFill="1" applyBorder="1" applyAlignment="1">
      <alignment horizontal="right" vertical="center"/>
    </xf>
    <xf numFmtId="4" fontId="50" fillId="5" borderId="35" xfId="34" applyNumberFormat="1" applyFont="1" applyFill="1" applyBorder="1" applyAlignment="1">
      <alignment horizontal="right" vertical="center"/>
    </xf>
    <xf numFmtId="4" fontId="50" fillId="5" borderId="21" xfId="34" applyNumberFormat="1" applyFont="1" applyFill="1" applyBorder="1" applyAlignment="1">
      <alignment horizontal="right" vertical="center"/>
    </xf>
    <xf numFmtId="4" fontId="55" fillId="5" borderId="21" xfId="34" applyNumberFormat="1" applyFont="1" applyFill="1" applyBorder="1" applyAlignment="1">
      <alignment horizontal="right" vertical="center"/>
    </xf>
    <xf numFmtId="4" fontId="55" fillId="5" borderId="14" xfId="34" applyNumberFormat="1" applyFont="1" applyFill="1" applyBorder="1" applyAlignment="1">
      <alignment horizontal="right" vertical="center"/>
    </xf>
    <xf numFmtId="4" fontId="50" fillId="5" borderId="64" xfId="34" applyNumberFormat="1" applyFont="1" applyFill="1" applyBorder="1" applyAlignment="1">
      <alignment vertical="center"/>
    </xf>
    <xf numFmtId="0" fontId="55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wrapText="1"/>
    </xf>
    <xf numFmtId="49" fontId="4" fillId="0" borderId="3" xfId="34" applyNumberFormat="1" applyFont="1" applyBorder="1" applyAlignment="1">
      <alignment horizontal="center" vertical="center"/>
    </xf>
    <xf numFmtId="0" fontId="50" fillId="0" borderId="40" xfId="34" applyFont="1" applyBorder="1" applyAlignment="1">
      <alignment horizontal="center" vertical="center"/>
    </xf>
    <xf numFmtId="0" fontId="50" fillId="0" borderId="93" xfId="34" applyFont="1" applyBorder="1" applyAlignment="1">
      <alignment horizontal="left" vertical="center"/>
    </xf>
    <xf numFmtId="4" fontId="50" fillId="12" borderId="4" xfId="34" applyNumberFormat="1" applyFont="1" applyFill="1" applyBorder="1" applyAlignment="1">
      <alignment vertical="center"/>
    </xf>
    <xf numFmtId="0" fontId="10" fillId="0" borderId="38" xfId="6" applyFont="1" applyFill="1" applyBorder="1" applyAlignment="1">
      <alignment vertical="center" wrapText="1"/>
    </xf>
    <xf numFmtId="4" fontId="23" fillId="12" borderId="9" xfId="3" applyNumberFormat="1" applyFont="1" applyFill="1" applyBorder="1" applyAlignment="1">
      <alignment vertical="center" wrapText="1"/>
    </xf>
    <xf numFmtId="4" fontId="4" fillId="12" borderId="35" xfId="8" applyNumberFormat="1" applyFont="1" applyFill="1" applyBorder="1"/>
    <xf numFmtId="4" fontId="4" fillId="12" borderId="21" xfId="8" applyNumberFormat="1" applyFont="1" applyFill="1" applyBorder="1"/>
    <xf numFmtId="4" fontId="4" fillId="12" borderId="31" xfId="8" applyNumberFormat="1" applyFont="1" applyFill="1" applyBorder="1"/>
    <xf numFmtId="4" fontId="23" fillId="12" borderId="21" xfId="8" applyNumberFormat="1" applyFont="1" applyFill="1" applyBorder="1"/>
    <xf numFmtId="4" fontId="4" fillId="12" borderId="21" xfId="3" applyNumberFormat="1" applyFont="1" applyFill="1" applyBorder="1" applyAlignment="1">
      <alignment horizontal="right" vertical="top" wrapText="1"/>
    </xf>
    <xf numFmtId="4" fontId="4" fillId="12" borderId="64" xfId="3" applyNumberFormat="1" applyFont="1" applyFill="1" applyBorder="1" applyAlignment="1">
      <alignment horizontal="right" vertical="top" wrapText="1"/>
    </xf>
    <xf numFmtId="4" fontId="23" fillId="12" borderId="9" xfId="7" applyNumberFormat="1" applyFont="1" applyFill="1" applyBorder="1"/>
    <xf numFmtId="4" fontId="4" fillId="12" borderId="21" xfId="7" applyNumberFormat="1" applyFont="1" applyFill="1" applyBorder="1"/>
    <xf numFmtId="4" fontId="4" fillId="12" borderId="31" xfId="7" applyNumberFormat="1" applyFont="1" applyFill="1" applyBorder="1"/>
    <xf numFmtId="4" fontId="4" fillId="12" borderId="35" xfId="7" applyNumberFormat="1" applyFont="1" applyFill="1" applyBorder="1" applyAlignment="1">
      <alignment vertical="center"/>
    </xf>
    <xf numFmtId="4" fontId="4" fillId="12" borderId="64" xfId="7" applyNumberFormat="1" applyFont="1" applyFill="1" applyBorder="1" applyAlignment="1">
      <alignment vertical="center"/>
    </xf>
    <xf numFmtId="4" fontId="23" fillId="12" borderId="9" xfId="3" applyNumberFormat="1" applyFont="1" applyFill="1" applyBorder="1"/>
    <xf numFmtId="4" fontId="4" fillId="12" borderId="64" xfId="3" applyNumberFormat="1" applyFont="1" applyFill="1" applyBorder="1"/>
    <xf numFmtId="4" fontId="23" fillId="12" borderId="31" xfId="6" applyNumberFormat="1" applyFont="1" applyFill="1" applyBorder="1" applyAlignment="1">
      <alignment vertical="center" wrapText="1"/>
    </xf>
    <xf numFmtId="4" fontId="4" fillId="12" borderId="26" xfId="6" applyNumberFormat="1" applyFont="1" applyFill="1" applyBorder="1" applyAlignment="1">
      <alignment vertical="center" wrapText="1"/>
    </xf>
    <xf numFmtId="4" fontId="4" fillId="12" borderId="21" xfId="6" applyNumberFormat="1" applyFont="1" applyFill="1" applyBorder="1" applyAlignment="1">
      <alignment vertical="center" wrapText="1"/>
    </xf>
    <xf numFmtId="4" fontId="4" fillId="12" borderId="21" xfId="3" applyNumberFormat="1" applyFont="1" applyFill="1" applyBorder="1" applyAlignment="1">
      <alignment horizontal="right" vertical="top"/>
    </xf>
    <xf numFmtId="4" fontId="4" fillId="12" borderId="14" xfId="3" applyNumberFormat="1" applyFont="1" applyFill="1" applyBorder="1" applyAlignment="1">
      <alignment horizontal="right" vertical="top"/>
    </xf>
    <xf numFmtId="4" fontId="23" fillId="12" borderId="4" xfId="3" applyNumberFormat="1" applyFont="1" applyFill="1" applyBorder="1" applyAlignment="1">
      <alignment vertical="center"/>
    </xf>
    <xf numFmtId="0" fontId="10" fillId="8" borderId="48" xfId="6" applyFont="1" applyFill="1" applyBorder="1" applyAlignment="1">
      <alignment horizontal="center" vertical="center" wrapText="1"/>
    </xf>
    <xf numFmtId="0" fontId="10" fillId="8" borderId="49" xfId="6" applyFont="1" applyFill="1" applyBorder="1" applyAlignment="1">
      <alignment horizontal="center" vertical="center" wrapText="1"/>
    </xf>
    <xf numFmtId="4" fontId="23" fillId="12" borderId="9" xfId="6" applyNumberFormat="1" applyFont="1" applyFill="1" applyBorder="1"/>
    <xf numFmtId="4" fontId="4" fillId="12" borderId="21" xfId="6" applyNumberFormat="1" applyFont="1" applyFill="1" applyBorder="1" applyAlignment="1">
      <alignment vertical="center"/>
    </xf>
    <xf numFmtId="4" fontId="23" fillId="12" borderId="31" xfId="6" applyNumberFormat="1" applyFont="1" applyFill="1" applyBorder="1" applyAlignment="1">
      <alignment vertical="center"/>
    </xf>
    <xf numFmtId="4" fontId="4" fillId="12" borderId="31" xfId="6" applyNumberFormat="1" applyFont="1" applyFill="1" applyBorder="1" applyAlignment="1">
      <alignment vertical="center"/>
    </xf>
    <xf numFmtId="4" fontId="4" fillId="12" borderId="26" xfId="6" applyNumberFormat="1" applyFont="1" applyFill="1" applyBorder="1" applyAlignment="1">
      <alignment vertical="center"/>
    </xf>
    <xf numFmtId="4" fontId="31" fillId="12" borderId="21" xfId="6" applyNumberFormat="1" applyFont="1" applyFill="1" applyBorder="1" applyAlignment="1">
      <alignment vertical="center"/>
    </xf>
    <xf numFmtId="4" fontId="4" fillId="12" borderId="35" xfId="6" applyNumberFormat="1" applyFont="1" applyFill="1" applyBorder="1" applyAlignment="1">
      <alignment vertical="center"/>
    </xf>
    <xf numFmtId="4" fontId="23" fillId="12" borderId="64" xfId="6" applyNumberFormat="1" applyFont="1" applyFill="1" applyBorder="1" applyAlignment="1">
      <alignment vertical="center"/>
    </xf>
    <xf numFmtId="4" fontId="23" fillId="12" borderId="49" xfId="6" applyNumberFormat="1" applyFont="1" applyFill="1" applyBorder="1" applyAlignment="1">
      <alignment vertical="center"/>
    </xf>
    <xf numFmtId="4" fontId="4" fillId="12" borderId="64" xfId="6" applyNumberFormat="1" applyFont="1" applyFill="1" applyBorder="1" applyAlignment="1">
      <alignment vertical="center"/>
    </xf>
    <xf numFmtId="4" fontId="35" fillId="12" borderId="9" xfId="3" applyNumberFormat="1" applyFont="1" applyFill="1" applyBorder="1" applyAlignment="1">
      <alignment horizontal="right" vertical="center" wrapText="1"/>
    </xf>
    <xf numFmtId="4" fontId="35" fillId="12" borderId="31" xfId="3" applyNumberFormat="1" applyFont="1" applyFill="1" applyBorder="1" applyAlignment="1">
      <alignment horizontal="right" vertical="center" wrapText="1"/>
    </xf>
    <xf numFmtId="4" fontId="35" fillId="12" borderId="21" xfId="3" applyNumberFormat="1" applyFont="1" applyFill="1" applyBorder="1" applyAlignment="1">
      <alignment horizontal="right" vertical="center" wrapText="1"/>
    </xf>
    <xf numFmtId="4" fontId="22" fillId="12" borderId="21" xfId="3" applyNumberFormat="1" applyFont="1" applyFill="1" applyBorder="1" applyAlignment="1">
      <alignment horizontal="right" vertical="center" wrapText="1"/>
    </xf>
    <xf numFmtId="4" fontId="22" fillId="12" borderId="31" xfId="3" applyNumberFormat="1" applyFont="1" applyFill="1" applyBorder="1" applyAlignment="1">
      <alignment horizontal="right" vertical="center" wrapText="1"/>
    </xf>
    <xf numFmtId="4" fontId="35" fillId="12" borderId="26" xfId="3" applyNumberFormat="1" applyFont="1" applyFill="1" applyBorder="1" applyAlignment="1">
      <alignment horizontal="right" vertical="center" wrapText="1"/>
    </xf>
    <xf numFmtId="4" fontId="35" fillId="12" borderId="64" xfId="3" applyNumberFormat="1" applyFont="1" applyFill="1" applyBorder="1" applyAlignment="1">
      <alignment horizontal="right" vertical="center" wrapText="1"/>
    </xf>
    <xf numFmtId="4" fontId="23" fillId="12" borderId="95" xfId="6" applyNumberFormat="1" applyFont="1" applyFill="1" applyBorder="1" applyAlignment="1">
      <alignment vertical="center" wrapText="1"/>
    </xf>
    <xf numFmtId="4" fontId="4" fillId="12" borderId="75" xfId="6" applyNumberFormat="1" applyFont="1" applyFill="1" applyBorder="1" applyAlignment="1">
      <alignment vertical="center" wrapText="1"/>
    </xf>
    <xf numFmtId="2" fontId="4" fillId="12" borderId="75" xfId="6" applyNumberFormat="1" applyFont="1" applyFill="1" applyBorder="1" applyAlignment="1">
      <alignment vertical="center"/>
    </xf>
    <xf numFmtId="2" fontId="4" fillId="12" borderId="75" xfId="6" applyNumberFormat="1" applyFont="1" applyFill="1" applyBorder="1"/>
    <xf numFmtId="2" fontId="4" fillId="12" borderId="116" xfId="6" applyNumberFormat="1" applyFont="1" applyFill="1" applyBorder="1"/>
    <xf numFmtId="4" fontId="10" fillId="7" borderId="95" xfId="8" applyNumberFormat="1" applyFont="1" applyFill="1" applyBorder="1"/>
    <xf numFmtId="4" fontId="10" fillId="7" borderId="75" xfId="8" applyNumberFormat="1" applyFont="1" applyFill="1" applyBorder="1"/>
    <xf numFmtId="4" fontId="10" fillId="7" borderId="11" xfId="8" applyNumberFormat="1" applyFont="1" applyFill="1" applyBorder="1"/>
    <xf numFmtId="49" fontId="10" fillId="0" borderId="43" xfId="7" applyNumberFormat="1" applyFont="1" applyBorder="1" applyAlignment="1">
      <alignment horizontal="center" vertical="center"/>
    </xf>
    <xf numFmtId="0" fontId="10" fillId="0" borderId="44" xfId="7" applyFont="1" applyBorder="1" applyAlignment="1">
      <alignment vertical="center"/>
    </xf>
    <xf numFmtId="49" fontId="10" fillId="0" borderId="75" xfId="7" applyNumberFormat="1" applyFont="1" applyBorder="1" applyAlignment="1">
      <alignment horizontal="center" vertical="center"/>
    </xf>
    <xf numFmtId="0" fontId="10" fillId="0" borderId="74" xfId="7" applyFont="1" applyBorder="1" applyAlignment="1">
      <alignment vertical="center"/>
    </xf>
    <xf numFmtId="49" fontId="10" fillId="0" borderId="45" xfId="7" applyNumberFormat="1" applyFont="1" applyBorder="1" applyAlignment="1">
      <alignment horizontal="center" vertical="center"/>
    </xf>
    <xf numFmtId="0" fontId="10" fillId="0" borderId="46" xfId="7" applyFont="1" applyBorder="1" applyAlignment="1">
      <alignment vertical="center"/>
    </xf>
    <xf numFmtId="49" fontId="10" fillId="0" borderId="50" xfId="7" applyNumberFormat="1" applyFont="1" applyBorder="1" applyAlignment="1">
      <alignment horizontal="center" vertical="center"/>
    </xf>
    <xf numFmtId="0" fontId="10" fillId="0" borderId="133" xfId="7" applyFont="1" applyBorder="1" applyAlignment="1">
      <alignment vertical="center"/>
    </xf>
    <xf numFmtId="49" fontId="10" fillId="0" borderId="41" xfId="7" applyNumberFormat="1" applyFont="1" applyBorder="1" applyAlignment="1">
      <alignment horizontal="center" vertical="center"/>
    </xf>
    <xf numFmtId="0" fontId="10" fillId="0" borderId="42" xfId="7" applyFont="1" applyBorder="1" applyAlignment="1">
      <alignment vertical="center"/>
    </xf>
    <xf numFmtId="0" fontId="19" fillId="0" borderId="11" xfId="3" applyFont="1" applyFill="1" applyBorder="1" applyAlignment="1">
      <alignment horizontal="center" vertical="center" wrapText="1"/>
    </xf>
    <xf numFmtId="0" fontId="19" fillId="0" borderId="13" xfId="3" applyFont="1" applyFill="1" applyBorder="1" applyAlignment="1">
      <alignment horizontal="center" vertical="center" wrapText="1"/>
    </xf>
    <xf numFmtId="4" fontId="19" fillId="0" borderId="11" xfId="3" applyNumberFormat="1" applyFont="1" applyFill="1" applyBorder="1" applyAlignment="1">
      <alignment vertical="center" wrapText="1"/>
    </xf>
    <xf numFmtId="0" fontId="10" fillId="5" borderId="4" xfId="5" applyFont="1" applyFill="1" applyBorder="1" applyAlignment="1">
      <alignment vertical="center" wrapText="1"/>
    </xf>
    <xf numFmtId="0" fontId="10" fillId="0" borderId="16" xfId="6" applyFont="1" applyFill="1" applyBorder="1" applyAlignment="1">
      <alignment vertical="center" wrapText="1"/>
    </xf>
    <xf numFmtId="0" fontId="10" fillId="0" borderId="3" xfId="6" applyFont="1" applyFill="1" applyBorder="1" applyAlignment="1">
      <alignment vertical="center" wrapText="1"/>
    </xf>
    <xf numFmtId="0" fontId="7" fillId="0" borderId="40" xfId="3" applyFont="1" applyBorder="1" applyAlignment="1">
      <alignment vertical="center"/>
    </xf>
    <xf numFmtId="0" fontId="24" fillId="8" borderId="1" xfId="6" applyFont="1" applyFill="1" applyBorder="1" applyAlignment="1">
      <alignment vertical="center" wrapText="1"/>
    </xf>
    <xf numFmtId="0" fontId="10" fillId="12" borderId="1" xfId="5" applyFont="1" applyFill="1" applyBorder="1" applyAlignment="1">
      <alignment horizontal="center" vertical="center" wrapText="1"/>
    </xf>
    <xf numFmtId="0" fontId="10" fillId="0" borderId="38" xfId="3" applyFont="1" applyBorder="1" applyAlignment="1">
      <alignment horizontal="center" vertical="center"/>
    </xf>
    <xf numFmtId="0" fontId="10" fillId="0" borderId="47" xfId="3" applyFont="1" applyBorder="1" applyAlignment="1">
      <alignment horizontal="center" vertical="center"/>
    </xf>
    <xf numFmtId="4" fontId="19" fillId="0" borderId="2" xfId="6" applyNumberFormat="1" applyFont="1" applyFill="1" applyBorder="1" applyAlignment="1">
      <alignment vertical="center" wrapText="1"/>
    </xf>
    <xf numFmtId="4" fontId="19" fillId="0" borderId="4" xfId="6" applyNumberFormat="1" applyFont="1" applyFill="1" applyBorder="1" applyAlignment="1">
      <alignment vertical="center" wrapText="1"/>
    </xf>
    <xf numFmtId="0" fontId="10" fillId="0" borderId="69" xfId="3" applyFont="1" applyBorder="1" applyAlignment="1">
      <alignment horizontal="center" vertical="center"/>
    </xf>
    <xf numFmtId="4" fontId="19" fillId="0" borderId="48" xfId="3" applyNumberFormat="1" applyFont="1" applyFill="1" applyBorder="1" applyAlignment="1">
      <alignment vertical="center" wrapText="1"/>
    </xf>
    <xf numFmtId="4" fontId="23" fillId="12" borderId="6" xfId="6" applyNumberFormat="1" applyFont="1" applyFill="1" applyBorder="1" applyAlignment="1">
      <alignment vertical="center"/>
    </xf>
    <xf numFmtId="4" fontId="4" fillId="12" borderId="75" xfId="6" applyNumberFormat="1" applyFont="1" applyFill="1" applyBorder="1" applyAlignment="1">
      <alignment vertical="center"/>
    </xf>
    <xf numFmtId="4" fontId="4" fillId="12" borderId="116" xfId="3" applyNumberFormat="1" applyFont="1" applyFill="1" applyBorder="1" applyAlignment="1">
      <alignment horizontal="right" vertical="center"/>
    </xf>
    <xf numFmtId="4" fontId="4" fillId="12" borderId="9" xfId="6" applyNumberFormat="1" applyFont="1" applyFill="1" applyBorder="1" applyAlignment="1">
      <alignment horizontal="right" vertical="center" wrapText="1"/>
    </xf>
    <xf numFmtId="4" fontId="4" fillId="12" borderId="21" xfId="6" applyNumberFormat="1" applyFont="1" applyFill="1" applyBorder="1" applyAlignment="1">
      <alignment horizontal="right" vertical="center" wrapText="1"/>
    </xf>
    <xf numFmtId="4" fontId="4" fillId="12" borderId="64" xfId="6" applyNumberFormat="1" applyFont="1" applyFill="1" applyBorder="1" applyAlignment="1">
      <alignment horizontal="right" vertical="center" wrapText="1"/>
    </xf>
    <xf numFmtId="4" fontId="23" fillId="12" borderId="6" xfId="3" applyNumberFormat="1" applyFont="1" applyFill="1" applyBorder="1" applyAlignment="1">
      <alignment vertical="center" wrapText="1"/>
    </xf>
    <xf numFmtId="4" fontId="23" fillId="12" borderId="114" xfId="6" applyNumberFormat="1" applyFont="1" applyFill="1" applyBorder="1" applyAlignment="1">
      <alignment vertical="center" wrapText="1"/>
    </xf>
    <xf numFmtId="4" fontId="4" fillId="12" borderId="95" xfId="6" applyNumberFormat="1" applyFont="1" applyFill="1" applyBorder="1" applyAlignment="1">
      <alignment vertical="center" wrapText="1"/>
    </xf>
    <xf numFmtId="4" fontId="23" fillId="12" borderId="94" xfId="7" applyNumberFormat="1" applyFont="1" applyFill="1" applyBorder="1" applyAlignment="1">
      <alignment vertical="center"/>
    </xf>
    <xf numFmtId="4" fontId="4" fillId="12" borderId="75" xfId="7" applyNumberFormat="1" applyFont="1" applyFill="1" applyBorder="1" applyAlignment="1">
      <alignment vertical="center"/>
    </xf>
    <xf numFmtId="4" fontId="4" fillId="12" borderId="116" xfId="7" applyNumberFormat="1" applyFont="1" applyFill="1" applyBorder="1" applyAlignment="1">
      <alignment vertical="center"/>
    </xf>
    <xf numFmtId="4" fontId="23" fillId="12" borderId="6" xfId="6" applyNumberFormat="1" applyFont="1" applyFill="1" applyBorder="1" applyAlignment="1">
      <alignment vertical="center" wrapText="1"/>
    </xf>
    <xf numFmtId="4" fontId="4" fillId="12" borderId="75" xfId="3" applyNumberFormat="1" applyFont="1" applyFill="1" applyBorder="1" applyAlignment="1">
      <alignment horizontal="right" vertical="center" wrapText="1"/>
    </xf>
    <xf numFmtId="4" fontId="4" fillId="12" borderId="75" xfId="3" applyNumberFormat="1" applyFont="1" applyFill="1" applyBorder="1" applyAlignment="1">
      <alignment vertical="center" wrapText="1"/>
    </xf>
    <xf numFmtId="4" fontId="33" fillId="12" borderId="114" xfId="7" applyNumberFormat="1" applyFont="1" applyFill="1" applyBorder="1" applyAlignment="1">
      <alignment vertical="center"/>
    </xf>
    <xf numFmtId="4" fontId="4" fillId="12" borderId="94" xfId="7" applyNumberFormat="1" applyFont="1" applyFill="1" applyBorder="1" applyAlignment="1">
      <alignment vertical="center"/>
    </xf>
    <xf numFmtId="4" fontId="4" fillId="12" borderId="114" xfId="7" applyNumberFormat="1" applyFont="1" applyFill="1" applyBorder="1" applyAlignment="1">
      <alignment vertical="center"/>
    </xf>
    <xf numFmtId="4" fontId="4" fillId="12" borderId="95" xfId="3" applyNumberFormat="1" applyFont="1" applyFill="1" applyBorder="1" applyAlignment="1">
      <alignment horizontal="right" vertical="center" wrapText="1"/>
    </xf>
    <xf numFmtId="4" fontId="4" fillId="12" borderId="94" xfId="3" applyNumberFormat="1" applyFont="1" applyFill="1" applyBorder="1" applyAlignment="1">
      <alignment horizontal="right" vertical="center" wrapText="1"/>
    </xf>
    <xf numFmtId="4" fontId="4" fillId="12" borderId="94" xfId="3" applyNumberFormat="1" applyFont="1" applyFill="1" applyBorder="1" applyAlignment="1">
      <alignment vertical="center" wrapText="1"/>
    </xf>
    <xf numFmtId="4" fontId="4" fillId="12" borderId="95" xfId="3" applyNumberFormat="1" applyFont="1" applyFill="1" applyBorder="1" applyAlignment="1">
      <alignment vertical="center" wrapText="1"/>
    </xf>
    <xf numFmtId="4" fontId="23" fillId="12" borderId="75" xfId="7" applyNumberFormat="1" applyFont="1" applyFill="1" applyBorder="1" applyAlignment="1">
      <alignment vertical="center"/>
    </xf>
    <xf numFmtId="4" fontId="4" fillId="12" borderId="116" xfId="3" applyNumberFormat="1" applyFont="1" applyFill="1" applyBorder="1" applyAlignment="1">
      <alignment horizontal="right" vertical="center" wrapText="1"/>
    </xf>
    <xf numFmtId="4" fontId="4" fillId="12" borderId="11" xfId="3" applyNumberFormat="1" applyFont="1" applyFill="1" applyBorder="1" applyAlignment="1">
      <alignment horizontal="right" vertical="center" wrapText="1"/>
    </xf>
    <xf numFmtId="4" fontId="4" fillId="12" borderId="116" xfId="6" applyNumberFormat="1" applyFont="1" applyFill="1" applyBorder="1" applyAlignment="1">
      <alignment vertical="center" wrapText="1"/>
    </xf>
    <xf numFmtId="4" fontId="23" fillId="12" borderId="10" xfId="6" applyNumberFormat="1" applyFont="1" applyFill="1" applyBorder="1" applyAlignment="1">
      <alignment vertical="center" wrapText="1"/>
    </xf>
    <xf numFmtId="4" fontId="4" fillId="12" borderId="22" xfId="6" applyNumberFormat="1" applyFont="1" applyFill="1" applyBorder="1" applyAlignment="1">
      <alignment vertical="center" wrapText="1"/>
    </xf>
    <xf numFmtId="4" fontId="4" fillId="12" borderId="27" xfId="6" applyNumberFormat="1" applyFont="1" applyFill="1" applyBorder="1" applyAlignment="1">
      <alignment vertical="center" wrapText="1"/>
    </xf>
    <xf numFmtId="4" fontId="4" fillId="12" borderId="118" xfId="6" applyNumberFormat="1" applyFont="1" applyFill="1" applyBorder="1" applyAlignment="1">
      <alignment vertical="center" wrapText="1"/>
    </xf>
    <xf numFmtId="4" fontId="23" fillId="12" borderId="9" xfId="19" applyNumberFormat="1" applyFont="1" applyFill="1" applyBorder="1" applyAlignment="1">
      <alignment vertical="center"/>
    </xf>
    <xf numFmtId="4" fontId="23" fillId="12" borderId="31" xfId="19" applyNumberFormat="1" applyFont="1" applyFill="1" applyBorder="1" applyAlignment="1">
      <alignment vertical="center"/>
    </xf>
    <xf numFmtId="4" fontId="23" fillId="12" borderId="21" xfId="19" applyNumberFormat="1" applyFont="1" applyFill="1" applyBorder="1" applyAlignment="1">
      <alignment vertical="center"/>
    </xf>
    <xf numFmtId="4" fontId="4" fillId="12" borderId="26" xfId="19" applyNumberFormat="1" applyFont="1" applyFill="1" applyBorder="1" applyAlignment="1">
      <alignment vertical="center"/>
    </xf>
    <xf numFmtId="4" fontId="4" fillId="12" borderId="64" xfId="19" applyNumberFormat="1" applyFont="1" applyFill="1" applyBorder="1" applyAlignment="1">
      <alignment vertical="center"/>
    </xf>
    <xf numFmtId="0" fontId="10" fillId="12" borderId="9" xfId="5" applyFont="1" applyFill="1" applyBorder="1" applyAlignment="1">
      <alignment horizontal="center" vertical="center" wrapText="1"/>
    </xf>
    <xf numFmtId="49" fontId="10" fillId="0" borderId="47" xfId="19" applyNumberFormat="1" applyFont="1" applyFill="1" applyBorder="1" applyAlignment="1">
      <alignment vertical="center" wrapText="1"/>
    </xf>
    <xf numFmtId="4" fontId="19" fillId="0" borderId="5" xfId="3" applyNumberFormat="1" applyFont="1" applyFill="1" applyBorder="1" applyAlignment="1">
      <alignment horizontal="center" wrapText="1"/>
    </xf>
    <xf numFmtId="0" fontId="10" fillId="8" borderId="48" xfId="19" applyFont="1" applyFill="1" applyBorder="1" applyAlignment="1">
      <alignment vertical="center" wrapText="1"/>
    </xf>
    <xf numFmtId="4" fontId="35" fillId="12" borderId="6" xfId="3" applyNumberFormat="1" applyFont="1" applyFill="1" applyBorder="1" applyAlignment="1">
      <alignment horizontal="right" vertical="center" wrapText="1"/>
    </xf>
    <xf numFmtId="4" fontId="35" fillId="12" borderId="75" xfId="3" applyNumberFormat="1" applyFont="1" applyFill="1" applyBorder="1" applyAlignment="1">
      <alignment horizontal="right" vertical="center" wrapText="1"/>
    </xf>
    <xf numFmtId="4" fontId="35" fillId="12" borderId="116" xfId="3" applyNumberFormat="1" applyFont="1" applyFill="1" applyBorder="1" applyAlignment="1">
      <alignment horizontal="right" vertical="center" wrapText="1"/>
    </xf>
    <xf numFmtId="0" fontId="10" fillId="12" borderId="4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vertical="center" wrapText="1"/>
    </xf>
    <xf numFmtId="168" fontId="23" fillId="0" borderId="0" xfId="8" applyNumberFormat="1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4" fillId="12" borderId="21" xfId="19" applyFont="1" applyFill="1" applyBorder="1" applyAlignment="1">
      <alignment vertical="center"/>
    </xf>
    <xf numFmtId="4" fontId="23" fillId="12" borderId="6" xfId="19" applyNumberFormat="1" applyFont="1" applyFill="1" applyBorder="1" applyAlignment="1">
      <alignment vertical="center"/>
    </xf>
    <xf numFmtId="4" fontId="4" fillId="12" borderId="75" xfId="19" applyNumberFormat="1" applyFont="1" applyFill="1" applyBorder="1" applyAlignment="1">
      <alignment vertical="center"/>
    </xf>
    <xf numFmtId="4" fontId="4" fillId="12" borderId="94" xfId="19" applyNumberFormat="1" applyFont="1" applyFill="1" applyBorder="1" applyAlignment="1">
      <alignment vertical="center"/>
    </xf>
    <xf numFmtId="4" fontId="4" fillId="12" borderId="114" xfId="19" applyNumberFormat="1" applyFont="1" applyFill="1" applyBorder="1" applyAlignment="1">
      <alignment vertical="center"/>
    </xf>
    <xf numFmtId="4" fontId="4" fillId="12" borderId="95" xfId="19" applyNumberFormat="1" applyFont="1" applyFill="1" applyBorder="1" applyAlignment="1">
      <alignment vertical="center"/>
    </xf>
    <xf numFmtId="4" fontId="4" fillId="12" borderId="11" xfId="19" applyNumberFormat="1" applyFont="1" applyFill="1" applyBorder="1" applyAlignment="1">
      <alignment vertical="center"/>
    </xf>
    <xf numFmtId="4" fontId="23" fillId="12" borderId="75" xfId="19" applyNumberFormat="1" applyFont="1" applyFill="1" applyBorder="1" applyAlignment="1">
      <alignment vertical="center"/>
    </xf>
    <xf numFmtId="4" fontId="23" fillId="12" borderId="95" xfId="19" applyNumberFormat="1" applyFont="1" applyFill="1" applyBorder="1" applyAlignment="1">
      <alignment vertical="center"/>
    </xf>
    <xf numFmtId="4" fontId="31" fillId="12" borderId="94" xfId="19" applyNumberFormat="1" applyFont="1" applyFill="1" applyBorder="1" applyAlignment="1">
      <alignment vertical="center"/>
    </xf>
    <xf numFmtId="4" fontId="34" fillId="12" borderId="75" xfId="19" applyNumberFormat="1" applyFont="1" applyFill="1" applyBorder="1" applyAlignment="1">
      <alignment vertical="center"/>
    </xf>
    <xf numFmtId="4" fontId="31" fillId="12" borderId="75" xfId="19" applyNumberFormat="1" applyFont="1" applyFill="1" applyBorder="1" applyAlignment="1">
      <alignment vertical="center"/>
    </xf>
    <xf numFmtId="4" fontId="4" fillId="12" borderId="116" xfId="19" applyNumberFormat="1" applyFont="1" applyFill="1" applyBorder="1" applyAlignment="1">
      <alignment vertical="center"/>
    </xf>
    <xf numFmtId="4" fontId="23" fillId="12" borderId="10" xfId="19" applyNumberFormat="1" applyFont="1" applyFill="1" applyBorder="1" applyAlignment="1">
      <alignment vertical="center"/>
    </xf>
    <xf numFmtId="4" fontId="4" fillId="12" borderId="22" xfId="19" applyNumberFormat="1" applyFont="1" applyFill="1" applyBorder="1" applyAlignment="1">
      <alignment vertical="center"/>
    </xf>
    <xf numFmtId="0" fontId="4" fillId="0" borderId="89" xfId="19" applyFont="1" applyFill="1" applyBorder="1" applyAlignment="1">
      <alignment vertical="center"/>
    </xf>
    <xf numFmtId="4" fontId="10" fillId="7" borderId="21" xfId="8" applyNumberFormat="1" applyFont="1" applyFill="1" applyBorder="1" applyAlignment="1">
      <alignment vertical="center"/>
    </xf>
    <xf numFmtId="4" fontId="10" fillId="7" borderId="14" xfId="8" applyNumberFormat="1" applyFont="1" applyFill="1" applyBorder="1" applyAlignment="1">
      <alignment vertical="center"/>
    </xf>
    <xf numFmtId="4" fontId="10" fillId="7" borderId="9" xfId="8" applyNumberFormat="1" applyFont="1" applyFill="1" applyBorder="1" applyAlignment="1">
      <alignment vertical="center"/>
    </xf>
    <xf numFmtId="4" fontId="10" fillId="7" borderId="31" xfId="8" applyNumberFormat="1" applyFont="1" applyFill="1" applyBorder="1" applyAlignment="1">
      <alignment vertical="center"/>
    </xf>
    <xf numFmtId="4" fontId="23" fillId="12" borderId="114" xfId="19" applyNumberFormat="1" applyFont="1" applyFill="1" applyBorder="1" applyAlignment="1">
      <alignment vertical="center"/>
    </xf>
    <xf numFmtId="4" fontId="4" fillId="12" borderId="154" xfId="19" applyNumberFormat="1" applyFont="1" applyFill="1" applyBorder="1" applyAlignment="1">
      <alignment vertical="center"/>
    </xf>
    <xf numFmtId="4" fontId="4" fillId="12" borderId="159" xfId="19" applyNumberFormat="1" applyFont="1" applyFill="1" applyBorder="1" applyAlignment="1">
      <alignment vertical="center"/>
    </xf>
    <xf numFmtId="4" fontId="4" fillId="12" borderId="123" xfId="19" applyNumberFormat="1" applyFont="1" applyFill="1" applyBorder="1" applyAlignment="1">
      <alignment vertical="center"/>
    </xf>
    <xf numFmtId="4" fontId="4" fillId="12" borderId="21" xfId="19" applyNumberFormat="1" applyFont="1" applyFill="1" applyBorder="1" applyAlignment="1">
      <alignment vertical="center"/>
    </xf>
    <xf numFmtId="4" fontId="4" fillId="12" borderId="14" xfId="19" applyNumberFormat="1" applyFont="1" applyFill="1" applyBorder="1" applyAlignment="1">
      <alignment vertical="center"/>
    </xf>
    <xf numFmtId="4" fontId="4" fillId="12" borderId="31" xfId="19" applyNumberFormat="1" applyFont="1" applyFill="1" applyBorder="1" applyAlignment="1">
      <alignment vertical="center"/>
    </xf>
    <xf numFmtId="4" fontId="35" fillId="12" borderId="9" xfId="19" applyNumberFormat="1" applyFont="1" applyFill="1" applyBorder="1" applyAlignment="1">
      <alignment vertical="center" wrapText="1"/>
    </xf>
    <xf numFmtId="4" fontId="35" fillId="12" borderId="31" xfId="19" applyNumberFormat="1" applyFont="1" applyFill="1" applyBorder="1" applyAlignment="1">
      <alignment vertical="center" wrapText="1"/>
    </xf>
    <xf numFmtId="4" fontId="35" fillId="12" borderId="21" xfId="19" applyNumberFormat="1" applyFont="1" applyFill="1" applyBorder="1" applyAlignment="1">
      <alignment vertical="center" wrapText="1"/>
    </xf>
    <xf numFmtId="4" fontId="35" fillId="12" borderId="64" xfId="19" applyNumberFormat="1" applyFont="1" applyFill="1" applyBorder="1" applyAlignment="1">
      <alignment vertical="center" wrapText="1"/>
    </xf>
    <xf numFmtId="4" fontId="35" fillId="12" borderId="26" xfId="19" applyNumberFormat="1" applyFont="1" applyFill="1" applyBorder="1" applyAlignment="1">
      <alignment vertical="center" wrapText="1"/>
    </xf>
    <xf numFmtId="4" fontId="23" fillId="12" borderId="21" xfId="7" applyNumberFormat="1" applyFont="1" applyFill="1" applyBorder="1" applyAlignment="1">
      <alignment vertical="center"/>
    </xf>
    <xf numFmtId="4" fontId="23" fillId="12" borderId="31" xfId="19" applyNumberFormat="1" applyFont="1" applyFill="1" applyBorder="1" applyAlignment="1">
      <alignment vertical="center" wrapText="1"/>
    </xf>
    <xf numFmtId="4" fontId="23" fillId="12" borderId="21" xfId="7" applyNumberFormat="1" applyFont="1" applyFill="1" applyBorder="1"/>
    <xf numFmtId="4" fontId="31" fillId="12" borderId="21" xfId="7" applyNumberFormat="1" applyFont="1" applyFill="1" applyBorder="1"/>
    <xf numFmtId="0" fontId="23" fillId="0" borderId="70" xfId="7" applyFont="1" applyFill="1" applyBorder="1" applyAlignment="1">
      <alignment vertical="center" wrapText="1"/>
    </xf>
    <xf numFmtId="4" fontId="4" fillId="12" borderId="26" xfId="19" applyNumberFormat="1" applyFont="1" applyFill="1" applyBorder="1" applyAlignment="1">
      <alignment vertical="center" wrapText="1"/>
    </xf>
    <xf numFmtId="4" fontId="4" fillId="12" borderId="21" xfId="19" applyNumberFormat="1" applyFont="1" applyFill="1" applyBorder="1"/>
    <xf numFmtId="4" fontId="4" fillId="12" borderId="14" xfId="19" applyNumberFormat="1" applyFont="1" applyFill="1" applyBorder="1"/>
    <xf numFmtId="4" fontId="35" fillId="12" borderId="11" xfId="7" applyNumberFormat="1" applyFont="1" applyFill="1" applyBorder="1" applyAlignment="1">
      <alignment vertical="center"/>
    </xf>
    <xf numFmtId="4" fontId="35" fillId="8" borderId="64" xfId="7" applyNumberFormat="1" applyFont="1" applyFill="1" applyBorder="1" applyAlignment="1">
      <alignment vertical="center"/>
    </xf>
    <xf numFmtId="4" fontId="4" fillId="12" borderId="4" xfId="19" applyNumberFormat="1" applyFont="1" applyFill="1" applyBorder="1" applyAlignment="1">
      <alignment vertical="center" wrapText="1"/>
    </xf>
    <xf numFmtId="4" fontId="4" fillId="12" borderId="21" xfId="7" applyNumberFormat="1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center" vertical="center"/>
    </xf>
    <xf numFmtId="49" fontId="23" fillId="0" borderId="0" xfId="7" applyNumberFormat="1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vertical="center" wrapText="1"/>
    </xf>
    <xf numFmtId="4" fontId="23" fillId="0" borderId="0" xfId="7" applyNumberFormat="1" applyFont="1" applyFill="1" applyBorder="1" applyAlignment="1">
      <alignment vertical="center"/>
    </xf>
    <xf numFmtId="4" fontId="35" fillId="0" borderId="0" xfId="7" applyNumberFormat="1" applyFont="1" applyFill="1" applyBorder="1" applyAlignment="1">
      <alignment vertical="center"/>
    </xf>
    <xf numFmtId="0" fontId="22" fillId="0" borderId="0" xfId="19" applyFont="1" applyFill="1" applyBorder="1" applyAlignment="1">
      <alignment horizontal="center" vertical="center" wrapText="1"/>
    </xf>
    <xf numFmtId="4" fontId="23" fillId="5" borderId="14" xfId="7" applyNumberFormat="1" applyFont="1" applyFill="1" applyBorder="1" applyAlignment="1">
      <alignment vertical="center"/>
    </xf>
    <xf numFmtId="4" fontId="23" fillId="12" borderId="31" xfId="19" applyNumberFormat="1" applyFont="1" applyFill="1" applyBorder="1" applyAlignment="1"/>
    <xf numFmtId="4" fontId="23" fillId="12" borderId="73" xfId="10" applyNumberFormat="1" applyFont="1" applyFill="1" applyBorder="1"/>
    <xf numFmtId="4" fontId="4" fillId="12" borderId="31" xfId="28" applyNumberFormat="1" applyFont="1" applyFill="1" applyBorder="1" applyAlignment="1">
      <alignment horizontal="right"/>
    </xf>
    <xf numFmtId="4" fontId="23" fillId="12" borderId="77" xfId="10" applyNumberFormat="1" applyFont="1" applyFill="1" applyBorder="1" applyAlignment="1">
      <alignment vertical="center"/>
    </xf>
    <xf numFmtId="4" fontId="4" fillId="12" borderId="26" xfId="28" applyNumberFormat="1" applyFont="1" applyFill="1" applyBorder="1" applyAlignment="1">
      <alignment horizontal="right"/>
    </xf>
    <xf numFmtId="4" fontId="4" fillId="12" borderId="64" xfId="28" applyNumberFormat="1" applyFont="1" applyFill="1" applyBorder="1" applyAlignment="1">
      <alignment horizontal="right"/>
    </xf>
    <xf numFmtId="0" fontId="4" fillId="0" borderId="78" xfId="3" applyFont="1" applyBorder="1" applyAlignment="1">
      <alignment horizontal="center"/>
    </xf>
    <xf numFmtId="0" fontId="4" fillId="0" borderId="79" xfId="3" applyNumberFormat="1" applyFont="1" applyFill="1" applyBorder="1" applyAlignment="1">
      <alignment horizontal="left" vertical="center" wrapText="1"/>
    </xf>
    <xf numFmtId="4" fontId="4" fillId="8" borderId="126" xfId="19" applyNumberFormat="1" applyFont="1" applyFill="1" applyBorder="1"/>
    <xf numFmtId="0" fontId="4" fillId="0" borderId="161" xfId="3" applyFont="1" applyBorder="1" applyAlignment="1">
      <alignment horizontal="center" vertical="center" wrapText="1"/>
    </xf>
    <xf numFmtId="0" fontId="4" fillId="0" borderId="142" xfId="3" applyFont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left" vertical="center" wrapText="1"/>
    </xf>
    <xf numFmtId="4" fontId="4" fillId="0" borderId="126" xfId="3" applyNumberFormat="1" applyFont="1" applyFill="1" applyBorder="1" applyAlignment="1">
      <alignment horizontal="center" vertical="center" wrapText="1"/>
    </xf>
    <xf numFmtId="4" fontId="23" fillId="12" borderId="9" xfId="19" applyNumberFormat="1" applyFont="1" applyFill="1" applyBorder="1" applyAlignment="1">
      <alignment vertical="top"/>
    </xf>
    <xf numFmtId="4" fontId="4" fillId="12" borderId="26" xfId="19" applyNumberFormat="1" applyFont="1" applyFill="1" applyBorder="1" applyAlignment="1">
      <alignment vertical="top"/>
    </xf>
    <xf numFmtId="4" fontId="4" fillId="12" borderId="21" xfId="19" applyNumberFormat="1" applyFont="1" applyFill="1" applyBorder="1" applyAlignment="1">
      <alignment vertical="top"/>
    </xf>
    <xf numFmtId="4" fontId="4" fillId="12" borderId="31" xfId="19" applyNumberFormat="1" applyFont="1" applyFill="1" applyBorder="1" applyAlignment="1">
      <alignment vertical="top"/>
    </xf>
    <xf numFmtId="4" fontId="23" fillId="12" borderId="31" xfId="19" applyNumberFormat="1" applyFont="1" applyFill="1" applyBorder="1" applyAlignment="1">
      <alignment vertical="top"/>
    </xf>
    <xf numFmtId="4" fontId="34" fillId="12" borderId="31" xfId="19" applyNumberFormat="1" applyFont="1" applyFill="1" applyBorder="1" applyAlignment="1">
      <alignment vertical="top"/>
    </xf>
    <xf numFmtId="4" fontId="4" fillId="12" borderId="14" xfId="19" applyNumberFormat="1" applyFont="1" applyFill="1" applyBorder="1" applyAlignment="1">
      <alignment vertical="top"/>
    </xf>
    <xf numFmtId="4" fontId="10" fillId="12" borderId="21" xfId="3" applyNumberFormat="1" applyFont="1" applyFill="1" applyBorder="1" applyAlignment="1">
      <alignment vertical="top"/>
    </xf>
    <xf numFmtId="4" fontId="4" fillId="12" borderId="21" xfId="3" applyNumberFormat="1" applyFont="1" applyFill="1" applyBorder="1" applyAlignment="1">
      <alignment vertical="top"/>
    </xf>
    <xf numFmtId="4" fontId="10" fillId="12" borderId="21" xfId="8" applyNumberFormat="1" applyFont="1" applyFill="1" applyBorder="1" applyAlignment="1">
      <alignment vertical="top"/>
    </xf>
    <xf numFmtId="4" fontId="10" fillId="12" borderId="91" xfId="8" applyNumberFormat="1" applyFont="1" applyFill="1" applyBorder="1" applyAlignment="1">
      <alignment vertical="top"/>
    </xf>
    <xf numFmtId="4" fontId="31" fillId="12" borderId="21" xfId="3" applyNumberFormat="1" applyFont="1" applyFill="1" applyBorder="1" applyAlignment="1">
      <alignment vertical="top"/>
    </xf>
    <xf numFmtId="4" fontId="4" fillId="12" borderId="21" xfId="8" applyNumberFormat="1" applyFont="1" applyFill="1" applyBorder="1" applyAlignment="1">
      <alignment vertical="top"/>
    </xf>
    <xf numFmtId="4" fontId="4" fillId="12" borderId="64" xfId="3" applyNumberFormat="1" applyFont="1" applyFill="1" applyBorder="1" applyAlignment="1">
      <alignment vertical="top"/>
    </xf>
    <xf numFmtId="4" fontId="25" fillId="0" borderId="14" xfId="3" applyNumberFormat="1" applyFont="1" applyFill="1" applyBorder="1" applyAlignment="1">
      <alignment vertical="top" wrapText="1"/>
    </xf>
    <xf numFmtId="4" fontId="23" fillId="12" borderId="9" xfId="3" applyNumberFormat="1" applyFont="1" applyFill="1" applyBorder="1" applyAlignment="1">
      <alignment vertical="top"/>
    </xf>
    <xf numFmtId="0" fontId="10" fillId="5" borderId="4" xfId="5" applyFont="1" applyFill="1" applyBorder="1" applyAlignment="1">
      <alignment horizontal="center" vertical="center"/>
    </xf>
    <xf numFmtId="0" fontId="10" fillId="0" borderId="16" xfId="19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24" fillId="8" borderId="4" xfId="19" applyFont="1" applyFill="1" applyBorder="1" applyAlignment="1">
      <alignment horizontal="center" vertical="center" wrapText="1"/>
    </xf>
    <xf numFmtId="0" fontId="10" fillId="8" borderId="4" xfId="19" applyFont="1" applyFill="1" applyBorder="1" applyAlignment="1">
      <alignment horizontal="center" vertical="center" wrapText="1"/>
    </xf>
    <xf numFmtId="0" fontId="10" fillId="0" borderId="44" xfId="7" applyFont="1" applyBorder="1" applyAlignment="1">
      <alignment vertical="center" wrapText="1"/>
    </xf>
    <xf numFmtId="0" fontId="10" fillId="0" borderId="46" xfId="7" applyFont="1" applyBorder="1" applyAlignment="1">
      <alignment vertical="center" wrapText="1"/>
    </xf>
    <xf numFmtId="4" fontId="10" fillId="5" borderId="95" xfId="8" applyNumberFormat="1" applyFont="1" applyFill="1" applyBorder="1" applyAlignment="1">
      <alignment vertical="top"/>
    </xf>
    <xf numFmtId="0" fontId="10" fillId="0" borderId="109" xfId="7" applyFont="1" applyBorder="1" applyAlignment="1">
      <alignment horizontal="center" vertical="top"/>
    </xf>
    <xf numFmtId="49" fontId="10" fillId="0" borderId="110" xfId="7" applyNumberFormat="1" applyFont="1" applyBorder="1" applyAlignment="1">
      <alignment horizontal="center" vertical="top"/>
    </xf>
    <xf numFmtId="0" fontId="10" fillId="0" borderId="146" xfId="7" applyFont="1" applyBorder="1" applyAlignment="1">
      <alignment vertical="top" wrapText="1"/>
    </xf>
    <xf numFmtId="4" fontId="4" fillId="8" borderId="31" xfId="8" applyNumberFormat="1" applyFont="1" applyFill="1" applyBorder="1" applyAlignment="1">
      <alignment vertical="top" wrapText="1"/>
    </xf>
    <xf numFmtId="4" fontId="10" fillId="12" borderId="31" xfId="8" applyNumberFormat="1" applyFont="1" applyFill="1" applyBorder="1" applyAlignment="1">
      <alignment vertical="top"/>
    </xf>
    <xf numFmtId="4" fontId="4" fillId="0" borderId="77" xfId="8" applyNumberFormat="1" applyFont="1" applyFill="1" applyBorder="1" applyAlignment="1">
      <alignment horizontal="center" vertical="top" wrapText="1"/>
    </xf>
    <xf numFmtId="0" fontId="4" fillId="0" borderId="0" xfId="19" applyFont="1" applyFill="1" applyBorder="1" applyAlignment="1">
      <alignment horizontal="center" vertical="top"/>
    </xf>
    <xf numFmtId="49" fontId="4" fillId="0" borderId="0" xfId="3" applyNumberFormat="1" applyFont="1" applyFill="1" applyBorder="1" applyAlignment="1">
      <alignment horizontal="center" vertical="top"/>
    </xf>
    <xf numFmtId="4" fontId="4" fillId="0" borderId="0" xfId="3" applyNumberFormat="1" applyFont="1" applyFill="1" applyBorder="1" applyAlignment="1">
      <alignment vertical="top" wrapText="1"/>
    </xf>
    <xf numFmtId="0" fontId="23" fillId="0" borderId="73" xfId="3" applyFont="1" applyFill="1" applyBorder="1" applyAlignment="1">
      <alignment vertical="top" wrapText="1"/>
    </xf>
    <xf numFmtId="4" fontId="4" fillId="0" borderId="73" xfId="3" applyNumberFormat="1" applyFont="1" applyFill="1" applyBorder="1" applyAlignment="1">
      <alignment horizontal="center" vertical="top" wrapText="1"/>
    </xf>
    <xf numFmtId="4" fontId="4" fillId="5" borderId="116" xfId="3" applyNumberFormat="1" applyFont="1" applyFill="1" applyBorder="1" applyAlignment="1">
      <alignment vertical="top"/>
    </xf>
    <xf numFmtId="0" fontId="4" fillId="0" borderId="126" xfId="3" applyFont="1" applyFill="1" applyBorder="1" applyAlignment="1">
      <alignment vertical="top" wrapText="1"/>
    </xf>
    <xf numFmtId="4" fontId="4" fillId="8" borderId="64" xfId="3" applyNumberFormat="1" applyFont="1" applyFill="1" applyBorder="1" applyAlignment="1">
      <alignment vertical="top" wrapText="1"/>
    </xf>
    <xf numFmtId="4" fontId="4" fillId="0" borderId="90" xfId="3" applyNumberFormat="1" applyFont="1" applyFill="1" applyBorder="1" applyAlignment="1">
      <alignment horizontal="center" vertical="top" wrapText="1"/>
    </xf>
    <xf numFmtId="49" fontId="4" fillId="0" borderId="19" xfId="24" applyNumberFormat="1" applyFont="1" applyFill="1" applyBorder="1" applyAlignment="1">
      <alignment horizontal="center" vertical="top"/>
    </xf>
    <xf numFmtId="4" fontId="4" fillId="5" borderId="64" xfId="33" applyNumberFormat="1" applyFont="1" applyFill="1" applyBorder="1" applyAlignment="1">
      <alignment horizontal="right" vertical="top"/>
    </xf>
    <xf numFmtId="49" fontId="4" fillId="0" borderId="89" xfId="24" applyNumberFormat="1" applyFont="1" applyFill="1" applyBorder="1" applyAlignment="1">
      <alignment horizontal="center" vertical="top"/>
    </xf>
    <xf numFmtId="0" fontId="4" fillId="0" borderId="117" xfId="24" applyFont="1" applyFill="1" applyBorder="1" applyAlignment="1">
      <alignment vertical="top" wrapText="1"/>
    </xf>
    <xf numFmtId="0" fontId="10" fillId="0" borderId="0" xfId="19" applyFont="1" applyFill="1" applyBorder="1" applyAlignment="1">
      <alignment vertical="center" wrapText="1"/>
    </xf>
    <xf numFmtId="4" fontId="4" fillId="12" borderId="9" xfId="3" applyNumberFormat="1" applyFont="1" applyFill="1" applyBorder="1" applyAlignment="1">
      <alignment vertical="center" wrapText="1"/>
    </xf>
    <xf numFmtId="4" fontId="4" fillId="12" borderId="14" xfId="3" applyNumberFormat="1" applyFont="1" applyFill="1" applyBorder="1" applyAlignment="1">
      <alignment vertical="center" wrapText="1"/>
    </xf>
    <xf numFmtId="4" fontId="4" fillId="12" borderId="1" xfId="19" applyNumberFormat="1" applyFont="1" applyFill="1" applyBorder="1" applyAlignment="1">
      <alignment vertical="center" wrapText="1"/>
    </xf>
    <xf numFmtId="0" fontId="2" fillId="0" borderId="115" xfId="19" applyBorder="1" applyAlignment="1">
      <alignment vertical="top"/>
    </xf>
    <xf numFmtId="0" fontId="10" fillId="0" borderId="42" xfId="7" applyFont="1" applyBorder="1" applyAlignment="1">
      <alignment vertical="center" wrapText="1"/>
    </xf>
    <xf numFmtId="49" fontId="10" fillId="0" borderId="147" xfId="7" applyNumberFormat="1" applyFont="1" applyBorder="1" applyAlignment="1">
      <alignment horizontal="center"/>
    </xf>
    <xf numFmtId="0" fontId="10" fillId="0" borderId="157" xfId="7" applyFont="1" applyBorder="1" applyAlignment="1">
      <alignment vertical="center"/>
    </xf>
    <xf numFmtId="4" fontId="10" fillId="7" borderId="4" xfId="8" applyNumberFormat="1" applyFont="1" applyFill="1" applyBorder="1" applyAlignment="1">
      <alignment vertical="center"/>
    </xf>
    <xf numFmtId="4" fontId="10" fillId="12" borderId="4" xfId="8" applyNumberFormat="1" applyFont="1" applyFill="1" applyBorder="1" applyAlignment="1">
      <alignment vertical="center"/>
    </xf>
    <xf numFmtId="4" fontId="10" fillId="7" borderId="14" xfId="8" applyNumberFormat="1" applyFont="1" applyFill="1" applyBorder="1"/>
    <xf numFmtId="4" fontId="10" fillId="12" borderId="14" xfId="8" applyNumberFormat="1" applyFont="1" applyFill="1" applyBorder="1"/>
    <xf numFmtId="0" fontId="22" fillId="0" borderId="21" xfId="19" applyFont="1" applyBorder="1" applyAlignment="1">
      <alignment vertical="center" wrapText="1"/>
    </xf>
    <xf numFmtId="4" fontId="4" fillId="0" borderId="126" xfId="19" applyNumberFormat="1" applyFont="1" applyBorder="1" applyAlignment="1">
      <alignment vertical="center"/>
    </xf>
    <xf numFmtId="4" fontId="4" fillId="12" borderId="122" xfId="3" applyNumberFormat="1" applyFont="1" applyFill="1" applyBorder="1" applyAlignment="1">
      <alignment horizontal="right" vertical="center"/>
    </xf>
    <xf numFmtId="4" fontId="4" fillId="12" borderId="91" xfId="3" applyNumberFormat="1" applyFont="1" applyFill="1" applyBorder="1" applyAlignment="1">
      <alignment horizontal="right" vertical="center"/>
    </xf>
    <xf numFmtId="4" fontId="4" fillId="12" borderId="90" xfId="3" applyNumberFormat="1" applyFont="1" applyFill="1" applyBorder="1" applyAlignment="1">
      <alignment horizontal="right" vertical="center" wrapText="1"/>
    </xf>
    <xf numFmtId="4" fontId="4" fillId="12" borderId="90" xfId="3" applyNumberFormat="1" applyFont="1" applyFill="1" applyBorder="1" applyAlignment="1">
      <alignment horizontal="right" vertical="center"/>
    </xf>
    <xf numFmtId="4" fontId="4" fillId="12" borderId="124" xfId="3" applyNumberFormat="1" applyFont="1" applyFill="1" applyBorder="1" applyAlignment="1">
      <alignment horizontal="right" vertical="center" wrapText="1"/>
    </xf>
    <xf numFmtId="4" fontId="4" fillId="12" borderId="91" xfId="3" applyNumberFormat="1" applyFont="1" applyFill="1" applyBorder="1" applyAlignment="1">
      <alignment horizontal="right" vertical="center" wrapText="1"/>
    </xf>
    <xf numFmtId="4" fontId="4" fillId="12" borderId="126" xfId="3" applyNumberFormat="1" applyFont="1" applyFill="1" applyBorder="1" applyAlignment="1">
      <alignment horizontal="right" vertical="center" wrapText="1"/>
    </xf>
    <xf numFmtId="4" fontId="4" fillId="5" borderId="6" xfId="3" applyNumberFormat="1" applyFont="1" applyFill="1" applyBorder="1" applyAlignment="1">
      <alignment horizontal="right" vertical="center"/>
    </xf>
    <xf numFmtId="4" fontId="4" fillId="5" borderId="75" xfId="3" applyNumberFormat="1" applyFont="1" applyFill="1" applyBorder="1" applyAlignment="1">
      <alignment horizontal="right" vertical="center"/>
    </xf>
    <xf numFmtId="4" fontId="4" fillId="5" borderId="95" xfId="3" applyNumberFormat="1" applyFont="1" applyFill="1" applyBorder="1" applyAlignment="1">
      <alignment horizontal="right" vertical="center" wrapText="1"/>
    </xf>
    <xf numFmtId="4" fontId="4" fillId="5" borderId="95" xfId="3" applyNumberFormat="1" applyFont="1" applyFill="1" applyBorder="1" applyAlignment="1">
      <alignment horizontal="right" vertical="center"/>
    </xf>
    <xf numFmtId="4" fontId="4" fillId="12" borderId="21" xfId="15" applyNumberFormat="1" applyFont="1" applyFill="1" applyBorder="1" applyAlignment="1">
      <alignment vertical="center" wrapText="1"/>
    </xf>
    <xf numFmtId="4" fontId="10" fillId="12" borderId="21" xfId="19" applyNumberFormat="1" applyFont="1" applyFill="1" applyBorder="1" applyAlignment="1">
      <alignment vertical="center" wrapText="1"/>
    </xf>
    <xf numFmtId="4" fontId="4" fillId="12" borderId="31" xfId="15" applyNumberFormat="1" applyFont="1" applyFill="1" applyBorder="1" applyAlignment="1">
      <alignment vertical="center" wrapText="1"/>
    </xf>
    <xf numFmtId="4" fontId="4" fillId="12" borderId="26" xfId="15" applyNumberFormat="1" applyFont="1" applyFill="1" applyBorder="1" applyAlignment="1">
      <alignment vertical="center" wrapText="1"/>
    </xf>
    <xf numFmtId="4" fontId="4" fillId="12" borderId="35" xfId="19" applyNumberFormat="1" applyFont="1" applyFill="1" applyBorder="1"/>
    <xf numFmtId="4" fontId="4" fillId="12" borderId="64" xfId="19" applyNumberFormat="1" applyFont="1" applyFill="1" applyBorder="1"/>
    <xf numFmtId="4" fontId="4" fillId="12" borderId="26" xfId="19" applyNumberFormat="1" applyFont="1" applyFill="1" applyBorder="1"/>
    <xf numFmtId="4" fontId="4" fillId="12" borderId="31" xfId="19" applyNumberFormat="1" applyFont="1" applyFill="1" applyBorder="1"/>
    <xf numFmtId="4" fontId="4" fillId="12" borderId="35" xfId="15" applyNumberFormat="1" applyFont="1" applyFill="1" applyBorder="1" applyAlignment="1">
      <alignment vertical="center" wrapText="1"/>
    </xf>
    <xf numFmtId="4" fontId="4" fillId="12" borderId="90" xfId="19" applyNumberFormat="1" applyFont="1" applyFill="1" applyBorder="1"/>
    <xf numFmtId="4" fontId="4" fillId="12" borderId="91" xfId="19" applyNumberFormat="1" applyFont="1" applyFill="1" applyBorder="1"/>
    <xf numFmtId="4" fontId="4" fillId="12" borderId="124" xfId="19" applyNumberFormat="1" applyFont="1" applyFill="1" applyBorder="1"/>
    <xf numFmtId="4" fontId="4" fillId="12" borderId="126" xfId="19" applyNumberFormat="1" applyFont="1" applyFill="1" applyBorder="1"/>
    <xf numFmtId="0" fontId="4" fillId="0" borderId="91" xfId="19" applyFont="1" applyBorder="1" applyAlignment="1">
      <alignment horizontal="left" wrapText="1"/>
    </xf>
    <xf numFmtId="4" fontId="35" fillId="5" borderId="14" xfId="19" applyNumberFormat="1" applyFont="1" applyFill="1" applyBorder="1" applyAlignment="1">
      <alignment vertical="center" wrapText="1"/>
    </xf>
    <xf numFmtId="0" fontId="4" fillId="0" borderId="89" xfId="30" applyFont="1" applyBorder="1" applyAlignment="1">
      <alignment horizontal="center" vertical="center"/>
    </xf>
    <xf numFmtId="0" fontId="4" fillId="0" borderId="77" xfId="3" applyFont="1" applyFill="1" applyBorder="1" applyAlignment="1">
      <alignment horizontal="left" vertical="center" wrapText="1"/>
    </xf>
    <xf numFmtId="1" fontId="34" fillId="0" borderId="19" xfId="19" applyNumberFormat="1" applyFont="1" applyFill="1" applyBorder="1" applyAlignment="1">
      <alignment horizontal="center" vertical="center" wrapText="1"/>
    </xf>
    <xf numFmtId="0" fontId="4" fillId="0" borderId="118" xfId="3" applyFont="1" applyFill="1" applyBorder="1" applyAlignment="1">
      <alignment horizontal="center" vertical="center" wrapText="1"/>
    </xf>
    <xf numFmtId="0" fontId="34" fillId="0" borderId="89" xfId="30" applyFont="1" applyFill="1" applyBorder="1" applyAlignment="1">
      <alignment horizontal="center" vertical="center"/>
    </xf>
    <xf numFmtId="0" fontId="4" fillId="0" borderId="89" xfId="17" applyFont="1" applyFill="1" applyBorder="1" applyAlignment="1">
      <alignment vertical="center" wrapText="1"/>
    </xf>
    <xf numFmtId="4" fontId="22" fillId="8" borderId="64" xfId="19" applyNumberFormat="1" applyFont="1" applyFill="1" applyBorder="1" applyAlignment="1">
      <alignment vertical="center"/>
    </xf>
    <xf numFmtId="4" fontId="22" fillId="0" borderId="91" xfId="19" applyNumberFormat="1" applyFont="1" applyBorder="1" applyAlignment="1">
      <alignment vertical="center" wrapText="1"/>
    </xf>
    <xf numFmtId="4" fontId="60" fillId="0" borderId="0" xfId="2" applyNumberFormat="1" applyFont="1" applyFill="1" applyBorder="1" applyAlignment="1">
      <alignment vertical="center" wrapText="1"/>
    </xf>
    <xf numFmtId="0" fontId="10" fillId="0" borderId="0" xfId="29" applyFont="1" applyFill="1" applyBorder="1" applyAlignment="1">
      <alignment vertical="center" wrapText="1"/>
    </xf>
    <xf numFmtId="49" fontId="10" fillId="0" borderId="141" xfId="7" applyNumberFormat="1" applyFont="1" applyBorder="1" applyAlignment="1">
      <alignment horizontal="center"/>
    </xf>
    <xf numFmtId="0" fontId="10" fillId="0" borderId="153" xfId="7" applyFont="1" applyBorder="1"/>
    <xf numFmtId="4" fontId="23" fillId="12" borderId="31" xfId="29" applyNumberFormat="1" applyFont="1" applyFill="1" applyBorder="1" applyAlignment="1">
      <alignment vertical="center" wrapText="1"/>
    </xf>
    <xf numFmtId="4" fontId="4" fillId="12" borderId="21" xfId="29" applyNumberFormat="1" applyFont="1" applyFill="1" applyBorder="1" applyAlignment="1">
      <alignment vertical="center" wrapText="1"/>
    </xf>
    <xf numFmtId="4" fontId="23" fillId="12" borderId="21" xfId="29" applyNumberFormat="1" applyFont="1" applyFill="1" applyBorder="1" applyAlignment="1">
      <alignment vertical="center" wrapText="1"/>
    </xf>
    <xf numFmtId="4" fontId="4" fillId="5" borderId="1" xfId="3" applyNumberFormat="1" applyFont="1" applyFill="1" applyBorder="1" applyAlignment="1">
      <alignment vertical="center"/>
    </xf>
    <xf numFmtId="0" fontId="4" fillId="0" borderId="16" xfId="3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/>
    </xf>
    <xf numFmtId="4" fontId="4" fillId="8" borderId="1" xfId="3" applyNumberFormat="1" applyFont="1" applyFill="1" applyBorder="1" applyAlignment="1">
      <alignment vertical="center"/>
    </xf>
    <xf numFmtId="4" fontId="4" fillId="12" borderId="1" xfId="3" applyNumberFormat="1" applyFont="1" applyFill="1" applyBorder="1" applyAlignment="1">
      <alignment vertical="center"/>
    </xf>
    <xf numFmtId="4" fontId="4" fillId="12" borderId="21" xfId="3" applyNumberFormat="1" applyFont="1" applyFill="1" applyBorder="1"/>
    <xf numFmtId="0" fontId="22" fillId="12" borderId="64" xfId="29" applyFont="1" applyFill="1" applyBorder="1" applyAlignment="1"/>
    <xf numFmtId="4" fontId="23" fillId="0" borderId="20" xfId="3" applyNumberFormat="1" applyFont="1" applyFill="1" applyBorder="1" applyAlignment="1">
      <alignment vertical="center"/>
    </xf>
    <xf numFmtId="0" fontId="23" fillId="0" borderId="86" xfId="3" applyNumberFormat="1" applyFont="1" applyFill="1" applyBorder="1" applyAlignment="1">
      <alignment horizontal="center" vertical="center"/>
    </xf>
    <xf numFmtId="0" fontId="23" fillId="0" borderId="19" xfId="3" applyNumberFormat="1" applyFont="1" applyFill="1" applyBorder="1" applyAlignment="1">
      <alignment horizontal="center" vertical="center"/>
    </xf>
    <xf numFmtId="4" fontId="10" fillId="7" borderId="64" xfId="8" applyNumberFormat="1" applyFont="1" applyFill="1" applyBorder="1"/>
    <xf numFmtId="4" fontId="10" fillId="7" borderId="31" xfId="8" applyNumberFormat="1" applyFont="1" applyFill="1" applyBorder="1"/>
    <xf numFmtId="4" fontId="10" fillId="12" borderId="31" xfId="8" applyNumberFormat="1" applyFont="1" applyFill="1" applyBorder="1"/>
    <xf numFmtId="4" fontId="10" fillId="12" borderId="64" xfId="8" applyNumberFormat="1" applyFont="1" applyFill="1" applyBorder="1"/>
    <xf numFmtId="4" fontId="23" fillId="12" borderId="122" xfId="3" applyNumberFormat="1" applyFont="1" applyFill="1" applyBorder="1"/>
    <xf numFmtId="4" fontId="23" fillId="12" borderId="91" xfId="3" applyNumberFormat="1" applyFont="1" applyFill="1" applyBorder="1"/>
    <xf numFmtId="4" fontId="23" fillId="12" borderId="35" xfId="3" applyNumberFormat="1" applyFont="1" applyFill="1" applyBorder="1" applyAlignment="1">
      <alignment vertical="center" wrapText="1"/>
    </xf>
    <xf numFmtId="4" fontId="4" fillId="12" borderId="21" xfId="3" applyNumberFormat="1" applyFont="1" applyFill="1" applyBorder="1" applyAlignment="1">
      <alignment vertical="center" wrapText="1"/>
    </xf>
    <xf numFmtId="4" fontId="4" fillId="12" borderId="64" xfId="3" applyNumberFormat="1" applyFont="1" applyFill="1" applyBorder="1" applyAlignment="1">
      <alignment vertical="center" wrapText="1"/>
    </xf>
    <xf numFmtId="4" fontId="23" fillId="12" borderId="4" xfId="3" applyNumberFormat="1" applyFont="1" applyFill="1" applyBorder="1" applyAlignment="1">
      <alignment vertical="center" wrapText="1"/>
    </xf>
    <xf numFmtId="4" fontId="4" fillId="12" borderId="35" xfId="19" applyNumberFormat="1" applyFont="1" applyFill="1" applyBorder="1" applyAlignment="1">
      <alignment vertical="center"/>
    </xf>
    <xf numFmtId="4" fontId="4" fillId="12" borderId="9" xfId="19" applyNumberFormat="1" applyFont="1" applyFill="1" applyBorder="1" applyAlignment="1">
      <alignment vertical="center" wrapText="1"/>
    </xf>
    <xf numFmtId="0" fontId="10" fillId="7" borderId="6" xfId="5" applyFont="1" applyFill="1" applyBorder="1" applyAlignment="1">
      <alignment horizontal="center" vertical="center" wrapText="1"/>
    </xf>
    <xf numFmtId="4" fontId="25" fillId="0" borderId="31" xfId="17" applyNumberFormat="1" applyFont="1" applyFill="1" applyBorder="1" applyAlignment="1">
      <alignment vertical="center" wrapText="1"/>
    </xf>
    <xf numFmtId="4" fontId="23" fillId="12" borderId="9" xfId="19" applyNumberFormat="1" applyFont="1" applyFill="1" applyBorder="1"/>
    <xf numFmtId="4" fontId="23" fillId="12" borderId="21" xfId="3" applyNumberFormat="1" applyFont="1" applyFill="1" applyBorder="1"/>
    <xf numFmtId="4" fontId="23" fillId="12" borderId="21" xfId="19" applyNumberFormat="1" applyFont="1" applyFill="1" applyBorder="1"/>
    <xf numFmtId="0" fontId="10" fillId="5" borderId="1" xfId="5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3" xfId="19" applyFont="1" applyFill="1" applyBorder="1" applyAlignment="1">
      <alignment horizontal="center" vertical="center" wrapText="1"/>
    </xf>
    <xf numFmtId="4" fontId="23" fillId="12" borderId="9" xfId="3" applyNumberFormat="1" applyFont="1" applyFill="1" applyBorder="1" applyAlignment="1">
      <alignment vertical="center"/>
    </xf>
    <xf numFmtId="4" fontId="4" fillId="12" borderId="21" xfId="3" applyNumberFormat="1" applyFont="1" applyFill="1" applyBorder="1" applyAlignment="1">
      <alignment vertical="center"/>
    </xf>
    <xf numFmtId="4" fontId="23" fillId="12" borderId="31" xfId="3" applyNumberFormat="1" applyFont="1" applyFill="1" applyBorder="1" applyAlignment="1">
      <alignment vertical="center"/>
    </xf>
    <xf numFmtId="4" fontId="4" fillId="12" borderId="26" xfId="3" applyNumberFormat="1" applyFont="1" applyFill="1" applyBorder="1" applyAlignment="1">
      <alignment vertical="center"/>
    </xf>
    <xf numFmtId="4" fontId="23" fillId="12" borderId="21" xfId="3" applyNumberFormat="1" applyFont="1" applyFill="1" applyBorder="1" applyAlignment="1">
      <alignment vertical="center"/>
    </xf>
    <xf numFmtId="4" fontId="31" fillId="12" borderId="31" xfId="19" applyNumberFormat="1" applyFont="1" applyFill="1" applyBorder="1" applyAlignment="1">
      <alignment vertical="center"/>
    </xf>
    <xf numFmtId="4" fontId="31" fillId="12" borderId="21" xfId="3" applyNumberFormat="1" applyFont="1" applyFill="1" applyBorder="1" applyAlignment="1">
      <alignment vertical="center"/>
    </xf>
    <xf numFmtId="4" fontId="31" fillId="12" borderId="64" xfId="19" applyNumberFormat="1" applyFont="1" applyFill="1" applyBorder="1"/>
    <xf numFmtId="4" fontId="23" fillId="12" borderId="31" xfId="19" applyNumberFormat="1" applyFont="1" applyFill="1" applyBorder="1"/>
    <xf numFmtId="4" fontId="52" fillId="5" borderId="4" xfId="23" applyNumberFormat="1" applyFont="1" applyFill="1" applyBorder="1" applyAlignment="1">
      <alignment vertical="center"/>
    </xf>
    <xf numFmtId="0" fontId="10" fillId="12" borderId="4" xfId="1" applyFont="1" applyFill="1" applyBorder="1" applyAlignment="1">
      <alignment horizontal="center"/>
    </xf>
    <xf numFmtId="166" fontId="57" fillId="0" borderId="4" xfId="23" applyNumberFormat="1" applyFont="1" applyFill="1" applyBorder="1" applyAlignment="1">
      <alignment vertical="center"/>
    </xf>
    <xf numFmtId="166" fontId="52" fillId="12" borderId="4" xfId="23" applyNumberFormat="1" applyFont="1" applyFill="1" applyBorder="1" applyAlignment="1">
      <alignment vertical="center"/>
    </xf>
    <xf numFmtId="166" fontId="50" fillId="12" borderId="31" xfId="23" applyNumberFormat="1" applyFont="1" applyFill="1" applyBorder="1" applyAlignment="1">
      <alignment vertical="center"/>
    </xf>
    <xf numFmtId="166" fontId="50" fillId="12" borderId="21" xfId="23" applyNumberFormat="1" applyFont="1" applyFill="1" applyBorder="1" applyAlignment="1">
      <alignment vertical="center"/>
    </xf>
    <xf numFmtId="166" fontId="50" fillId="12" borderId="64" xfId="23" applyNumberFormat="1" applyFont="1" applyFill="1" applyBorder="1" applyAlignment="1">
      <alignment vertical="center"/>
    </xf>
    <xf numFmtId="0" fontId="50" fillId="0" borderId="73" xfId="23" applyFont="1" applyBorder="1" applyAlignment="1">
      <alignment wrapText="1"/>
    </xf>
    <xf numFmtId="0" fontId="50" fillId="0" borderId="79" xfId="23" applyFont="1" applyBorder="1" applyAlignment="1">
      <alignment vertical="center" wrapText="1"/>
    </xf>
    <xf numFmtId="4" fontId="4" fillId="12" borderId="21" xfId="19" applyNumberFormat="1" applyFont="1" applyFill="1" applyBorder="1" applyAlignment="1">
      <alignment horizontal="right" vertical="center"/>
    </xf>
    <xf numFmtId="4" fontId="4" fillId="12" borderId="64" xfId="19" applyNumberFormat="1" applyFont="1" applyFill="1" applyBorder="1" applyAlignment="1">
      <alignment horizontal="right" vertical="center"/>
    </xf>
    <xf numFmtId="4" fontId="4" fillId="8" borderId="9" xfId="6" applyNumberFormat="1" applyFont="1" applyFill="1" applyBorder="1" applyAlignment="1">
      <alignment horizontal="right" vertical="center" wrapText="1"/>
    </xf>
    <xf numFmtId="4" fontId="4" fillId="8" borderId="31" xfId="6" applyNumberFormat="1" applyFont="1" applyFill="1" applyBorder="1" applyAlignment="1">
      <alignment horizontal="right" vertical="center" wrapText="1"/>
    </xf>
    <xf numFmtId="4" fontId="4" fillId="8" borderId="64" xfId="6" applyNumberFormat="1" applyFont="1" applyFill="1" applyBorder="1" applyAlignment="1">
      <alignment horizontal="right" vertical="center" wrapText="1"/>
    </xf>
    <xf numFmtId="0" fontId="4" fillId="0" borderId="78" xfId="6" applyFont="1" applyFill="1" applyBorder="1" applyAlignment="1">
      <alignment horizontal="center" vertical="center" wrapText="1"/>
    </xf>
    <xf numFmtId="0" fontId="4" fillId="0" borderId="117" xfId="6" applyFont="1" applyFill="1" applyBorder="1" applyAlignment="1">
      <alignment vertical="center" wrapText="1"/>
    </xf>
    <xf numFmtId="4" fontId="4" fillId="0" borderId="89" xfId="6" applyNumberFormat="1" applyFont="1" applyFill="1" applyBorder="1" applyAlignment="1">
      <alignment vertical="center" wrapText="1"/>
    </xf>
    <xf numFmtId="4" fontId="4" fillId="0" borderId="117" xfId="6" applyNumberFormat="1" applyFont="1" applyBorder="1" applyAlignment="1">
      <alignment vertical="center"/>
    </xf>
    <xf numFmtId="4" fontId="35" fillId="12" borderId="6" xfId="6" applyNumberFormat="1" applyFont="1" applyFill="1" applyBorder="1" applyAlignment="1">
      <alignment vertical="center" wrapText="1"/>
    </xf>
    <xf numFmtId="4" fontId="35" fillId="12" borderId="95" xfId="6" applyNumberFormat="1" applyFont="1" applyFill="1" applyBorder="1" applyAlignment="1">
      <alignment vertical="center" wrapText="1"/>
    </xf>
    <xf numFmtId="4" fontId="35" fillId="12" borderId="75" xfId="6" applyNumberFormat="1" applyFont="1" applyFill="1" applyBorder="1" applyAlignment="1">
      <alignment vertical="center" wrapText="1"/>
    </xf>
    <xf numFmtId="4" fontId="4" fillId="8" borderId="31" xfId="6" applyNumberFormat="1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 wrapText="1"/>
    </xf>
    <xf numFmtId="49" fontId="10" fillId="0" borderId="75" xfId="7" applyNumberFormat="1" applyFont="1" applyBorder="1" applyAlignment="1">
      <alignment horizontal="center"/>
    </xf>
    <xf numFmtId="0" fontId="10" fillId="0" borderId="74" xfId="7" applyFont="1" applyBorder="1"/>
    <xf numFmtId="4" fontId="10" fillId="7" borderId="21" xfId="8" applyNumberFormat="1" applyFont="1" applyFill="1" applyBorder="1"/>
    <xf numFmtId="0" fontId="10" fillId="8" borderId="1" xfId="6" applyFont="1" applyFill="1" applyBorder="1" applyAlignment="1">
      <alignment horizontal="center" vertical="center" wrapText="1"/>
    </xf>
    <xf numFmtId="0" fontId="25" fillId="0" borderId="80" xfId="3" applyFont="1" applyFill="1" applyBorder="1" applyAlignment="1">
      <alignment horizontal="center" vertical="center" wrapText="1"/>
    </xf>
    <xf numFmtId="4" fontId="4" fillId="12" borderId="31" xfId="6" applyNumberFormat="1" applyFont="1" applyFill="1" applyBorder="1"/>
    <xf numFmtId="4" fontId="4" fillId="12" borderId="21" xfId="6" applyNumberFormat="1" applyFont="1" applyFill="1" applyBorder="1"/>
    <xf numFmtId="4" fontId="4" fillId="12" borderId="35" xfId="6" applyNumberFormat="1" applyFont="1" applyFill="1" applyBorder="1"/>
    <xf numFmtId="4" fontId="4" fillId="12" borderId="131" xfId="6" applyNumberFormat="1" applyFont="1" applyFill="1" applyBorder="1"/>
    <xf numFmtId="4" fontId="4" fillId="12" borderId="68" xfId="6" applyNumberFormat="1" applyFont="1" applyFill="1" applyBorder="1"/>
    <xf numFmtId="4" fontId="10" fillId="12" borderId="21" xfId="8" applyNumberFormat="1" applyFont="1" applyFill="1" applyBorder="1"/>
    <xf numFmtId="4" fontId="10" fillId="12" borderId="64" xfId="15" applyNumberFormat="1" applyFont="1" applyFill="1" applyBorder="1" applyAlignment="1">
      <alignment vertical="center" wrapText="1"/>
    </xf>
    <xf numFmtId="4" fontId="10" fillId="8" borderId="4" xfId="6" applyNumberFormat="1" applyFont="1" applyFill="1" applyBorder="1" applyAlignment="1">
      <alignment vertical="center" wrapText="1"/>
    </xf>
    <xf numFmtId="4" fontId="10" fillId="5" borderId="64" xfId="6" applyNumberFormat="1" applyFont="1" applyFill="1" applyBorder="1" applyAlignment="1">
      <alignment vertical="center" wrapText="1"/>
    </xf>
    <xf numFmtId="0" fontId="10" fillId="0" borderId="78" xfId="3" applyFont="1" applyBorder="1" applyAlignment="1">
      <alignment horizontal="center" vertical="center" wrapText="1"/>
    </xf>
    <xf numFmtId="0" fontId="10" fillId="0" borderId="89" xfId="3" applyFont="1" applyBorder="1" applyAlignment="1">
      <alignment horizontal="center" vertical="center" wrapText="1"/>
    </xf>
    <xf numFmtId="0" fontId="10" fillId="0" borderId="79" xfId="6" applyFont="1" applyBorder="1" applyAlignment="1">
      <alignment horizontal="left" vertical="center" wrapText="1"/>
    </xf>
    <xf numFmtId="4" fontId="10" fillId="12" borderId="64" xfId="6" applyNumberFormat="1" applyFont="1" applyFill="1" applyBorder="1" applyAlignment="1">
      <alignment vertical="center" wrapText="1"/>
    </xf>
    <xf numFmtId="4" fontId="44" fillId="12" borderId="4" xfId="6" applyNumberFormat="1" applyFont="1" applyFill="1" applyBorder="1" applyAlignment="1">
      <alignment vertical="center" wrapText="1"/>
    </xf>
    <xf numFmtId="0" fontId="8" fillId="0" borderId="16" xfId="3" applyFont="1" applyFill="1" applyBorder="1" applyAlignment="1">
      <alignment horizontal="center" vertical="center" wrapText="1"/>
    </xf>
    <xf numFmtId="0" fontId="8" fillId="0" borderId="40" xfId="6" applyFont="1" applyFill="1" applyBorder="1" applyAlignment="1">
      <alignment horizontal="left" vertical="center" wrapText="1"/>
    </xf>
    <xf numFmtId="4" fontId="4" fillId="12" borderId="31" xfId="3" applyNumberFormat="1" applyFont="1" applyFill="1" applyBorder="1" applyAlignment="1">
      <alignment vertical="center" wrapText="1"/>
    </xf>
    <xf numFmtId="4" fontId="23" fillId="12" borderId="31" xfId="3" applyNumberFormat="1" applyFont="1" applyFill="1" applyBorder="1" applyAlignment="1">
      <alignment vertical="center" wrapText="1"/>
    </xf>
    <xf numFmtId="0" fontId="10" fillId="0" borderId="16" xfId="6" applyFont="1" applyFill="1" applyBorder="1" applyAlignment="1">
      <alignment horizontal="center" vertical="center" wrapText="1"/>
    </xf>
    <xf numFmtId="4" fontId="50" fillId="5" borderId="14" xfId="34" applyNumberFormat="1" applyFont="1" applyFill="1" applyBorder="1" applyAlignment="1">
      <alignment vertical="center"/>
    </xf>
    <xf numFmtId="4" fontId="50" fillId="5" borderId="9" xfId="34" applyNumberFormat="1" applyFont="1" applyFill="1" applyBorder="1" applyAlignment="1">
      <alignment vertical="center"/>
    </xf>
    <xf numFmtId="0" fontId="10" fillId="5" borderId="9" xfId="5" applyFont="1" applyFill="1" applyBorder="1" applyAlignment="1">
      <alignment horizontal="center" vertical="center" wrapText="1"/>
    </xf>
    <xf numFmtId="0" fontId="7" fillId="0" borderId="38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10" fillId="8" borderId="48" xfId="19" applyFont="1" applyFill="1" applyBorder="1" applyAlignment="1">
      <alignment horizontal="center" vertical="center" wrapText="1"/>
    </xf>
    <xf numFmtId="168" fontId="63" fillId="0" borderId="0" xfId="2" applyNumberFormat="1" applyFont="1" applyFill="1"/>
    <xf numFmtId="0" fontId="4" fillId="0" borderId="25" xfId="3" applyFont="1" applyBorder="1" applyAlignment="1">
      <alignment horizontal="center" vertical="center" wrapText="1"/>
    </xf>
    <xf numFmtId="49" fontId="4" fillId="0" borderId="24" xfId="3" applyNumberFormat="1" applyFont="1" applyBorder="1" applyAlignment="1">
      <alignment horizontal="center" vertical="center" wrapText="1"/>
    </xf>
    <xf numFmtId="4" fontId="10" fillId="4" borderId="4" xfId="2" applyNumberFormat="1" applyFont="1" applyFill="1" applyBorder="1" applyAlignment="1">
      <alignment vertical="center" wrapText="1"/>
    </xf>
    <xf numFmtId="4" fontId="10" fillId="0" borderId="4" xfId="2" applyNumberFormat="1" applyFont="1" applyFill="1" applyBorder="1" applyAlignment="1">
      <alignment vertical="center" wrapText="1"/>
    </xf>
    <xf numFmtId="4" fontId="8" fillId="5" borderId="4" xfId="2" applyNumberFormat="1" applyFont="1" applyFill="1" applyBorder="1" applyAlignment="1">
      <alignment vertical="center" wrapText="1"/>
    </xf>
    <xf numFmtId="4" fontId="8" fillId="7" borderId="4" xfId="2" applyNumberFormat="1" applyFont="1" applyFill="1" applyBorder="1" applyAlignment="1">
      <alignment vertical="center" wrapText="1"/>
    </xf>
    <xf numFmtId="4" fontId="8" fillId="12" borderId="4" xfId="2" applyNumberFormat="1" applyFont="1" applyFill="1" applyBorder="1" applyAlignment="1">
      <alignment vertical="center" wrapText="1"/>
    </xf>
    <xf numFmtId="4" fontId="4" fillId="4" borderId="9" xfId="2" applyNumberFormat="1" applyFont="1" applyFill="1" applyBorder="1" applyAlignment="1">
      <alignment vertical="center" wrapText="1"/>
    </xf>
    <xf numFmtId="4" fontId="4" fillId="0" borderId="9" xfId="2" applyNumberFormat="1" applyFont="1" applyFill="1" applyBorder="1" applyAlignment="1">
      <alignment vertical="center" wrapText="1"/>
    </xf>
    <xf numFmtId="4" fontId="10" fillId="5" borderId="9" xfId="2" applyNumberFormat="1" applyFont="1" applyFill="1" applyBorder="1" applyAlignment="1">
      <alignment vertical="center" wrapText="1"/>
    </xf>
    <xf numFmtId="4" fontId="10" fillId="7" borderId="9" xfId="2" applyNumberFormat="1" applyFont="1" applyFill="1" applyBorder="1" applyAlignment="1">
      <alignment vertical="center" wrapText="1"/>
    </xf>
    <xf numFmtId="4" fontId="10" fillId="12" borderId="9" xfId="2" applyNumberFormat="1" applyFont="1" applyFill="1" applyBorder="1" applyAlignment="1">
      <alignment vertical="center" wrapText="1"/>
    </xf>
    <xf numFmtId="4" fontId="4" fillId="4" borderId="14" xfId="2" applyNumberFormat="1" applyFont="1" applyFill="1" applyBorder="1" applyAlignment="1">
      <alignment vertical="center" wrapText="1"/>
    </xf>
    <xf numFmtId="4" fontId="4" fillId="0" borderId="14" xfId="2" applyNumberFormat="1" applyFont="1" applyFill="1" applyBorder="1" applyAlignment="1">
      <alignment vertical="center" wrapText="1"/>
    </xf>
    <xf numFmtId="4" fontId="10" fillId="5" borderId="14" xfId="2" applyNumberFormat="1" applyFont="1" applyFill="1" applyBorder="1" applyAlignment="1">
      <alignment vertical="center" wrapText="1"/>
    </xf>
    <xf numFmtId="4" fontId="10" fillId="7" borderId="14" xfId="2" applyNumberFormat="1" applyFont="1" applyFill="1" applyBorder="1" applyAlignment="1">
      <alignment vertical="center" wrapText="1"/>
    </xf>
    <xf numFmtId="4" fontId="10" fillId="12" borderId="14" xfId="2" applyNumberFormat="1" applyFont="1" applyFill="1" applyBorder="1" applyAlignment="1">
      <alignment vertical="center" wrapText="1"/>
    </xf>
    <xf numFmtId="4" fontId="4" fillId="4" borderId="21" xfId="2" applyNumberFormat="1" applyFont="1" applyFill="1" applyBorder="1" applyAlignment="1">
      <alignment vertical="center" wrapText="1"/>
    </xf>
    <xf numFmtId="4" fontId="4" fillId="0" borderId="21" xfId="2" applyNumberFormat="1" applyFont="1" applyFill="1" applyBorder="1" applyAlignment="1">
      <alignment vertical="center" wrapText="1"/>
    </xf>
    <xf numFmtId="4" fontId="10" fillId="5" borderId="21" xfId="2" applyNumberFormat="1" applyFont="1" applyFill="1" applyBorder="1" applyAlignment="1">
      <alignment vertical="center" wrapText="1"/>
    </xf>
    <xf numFmtId="4" fontId="10" fillId="7" borderId="21" xfId="2" applyNumberFormat="1" applyFont="1" applyFill="1" applyBorder="1" applyAlignment="1">
      <alignment vertical="center" wrapText="1"/>
    </xf>
    <xf numFmtId="4" fontId="10" fillId="12" borderId="21" xfId="2" applyNumberFormat="1" applyFont="1" applyFill="1" applyBorder="1" applyAlignment="1">
      <alignment vertical="center" wrapText="1"/>
    </xf>
    <xf numFmtId="4" fontId="4" fillId="4" borderId="26" xfId="2" applyNumberFormat="1" applyFont="1" applyFill="1" applyBorder="1" applyAlignment="1">
      <alignment vertical="center" wrapText="1"/>
    </xf>
    <xf numFmtId="4" fontId="4" fillId="0" borderId="26" xfId="2" applyNumberFormat="1" applyFont="1" applyFill="1" applyBorder="1" applyAlignment="1">
      <alignment vertical="center" wrapText="1"/>
    </xf>
    <xf numFmtId="4" fontId="10" fillId="5" borderId="26" xfId="2" applyNumberFormat="1" applyFont="1" applyFill="1" applyBorder="1" applyAlignment="1">
      <alignment vertical="center" wrapText="1"/>
    </xf>
    <xf numFmtId="4" fontId="10" fillId="7" borderId="26" xfId="2" applyNumberFormat="1" applyFont="1" applyFill="1" applyBorder="1" applyAlignment="1">
      <alignment vertical="center" wrapText="1"/>
    </xf>
    <xf numFmtId="4" fontId="10" fillId="12" borderId="26" xfId="2" applyNumberFormat="1" applyFont="1" applyFill="1" applyBorder="1" applyAlignment="1">
      <alignment vertical="center" wrapText="1"/>
    </xf>
    <xf numFmtId="4" fontId="4" fillId="4" borderId="31" xfId="2" applyNumberFormat="1" applyFont="1" applyFill="1" applyBorder="1" applyAlignment="1">
      <alignment vertical="center" wrapText="1"/>
    </xf>
    <xf numFmtId="4" fontId="4" fillId="0" borderId="31" xfId="2" applyNumberFormat="1" applyFont="1" applyFill="1" applyBorder="1" applyAlignment="1">
      <alignment vertical="center" wrapText="1"/>
    </xf>
    <xf numFmtId="4" fontId="10" fillId="5" borderId="31" xfId="2" applyNumberFormat="1" applyFont="1" applyFill="1" applyBorder="1" applyAlignment="1">
      <alignment vertical="center" wrapText="1"/>
    </xf>
    <xf numFmtId="4" fontId="10" fillId="7" borderId="31" xfId="2" applyNumberFormat="1" applyFont="1" applyFill="1" applyBorder="1" applyAlignment="1">
      <alignment vertical="center" wrapText="1"/>
    </xf>
    <xf numFmtId="4" fontId="10" fillId="12" borderId="31" xfId="2" applyNumberFormat="1" applyFont="1" applyFill="1" applyBorder="1" applyAlignment="1">
      <alignment vertical="center" wrapText="1"/>
    </xf>
    <xf numFmtId="4" fontId="4" fillId="4" borderId="35" xfId="2" applyNumberFormat="1" applyFont="1" applyFill="1" applyBorder="1" applyAlignment="1">
      <alignment vertical="center" wrapText="1"/>
    </xf>
    <xf numFmtId="4" fontId="4" fillId="0" borderId="35" xfId="2" applyNumberFormat="1" applyFont="1" applyFill="1" applyBorder="1" applyAlignment="1">
      <alignment vertical="center" wrapText="1"/>
    </xf>
    <xf numFmtId="4" fontId="10" fillId="5" borderId="35" xfId="2" applyNumberFormat="1" applyFont="1" applyFill="1" applyBorder="1" applyAlignment="1">
      <alignment vertical="center" wrapText="1"/>
    </xf>
    <xf numFmtId="4" fontId="10" fillId="7" borderId="35" xfId="2" applyNumberFormat="1" applyFont="1" applyFill="1" applyBorder="1" applyAlignment="1">
      <alignment vertical="center" wrapText="1"/>
    </xf>
    <xf numFmtId="4" fontId="10" fillId="12" borderId="35" xfId="2" applyNumberFormat="1" applyFont="1" applyFill="1" applyBorder="1" applyAlignment="1">
      <alignment vertical="center" wrapText="1"/>
    </xf>
    <xf numFmtId="4" fontId="4" fillId="4" borderId="4" xfId="2" applyNumberFormat="1" applyFont="1" applyFill="1" applyBorder="1" applyAlignment="1">
      <alignment vertical="center" wrapText="1"/>
    </xf>
    <xf numFmtId="4" fontId="4" fillId="0" borderId="4" xfId="2" applyNumberFormat="1" applyFont="1" applyFill="1" applyBorder="1" applyAlignment="1">
      <alignment vertical="center" wrapText="1"/>
    </xf>
    <xf numFmtId="4" fontId="10" fillId="5" borderId="4" xfId="2" applyNumberFormat="1" applyFont="1" applyFill="1" applyBorder="1" applyAlignment="1">
      <alignment vertical="center" wrapText="1"/>
    </xf>
    <xf numFmtId="4" fontId="10" fillId="7" borderId="4" xfId="2" applyNumberFormat="1" applyFont="1" applyFill="1" applyBorder="1" applyAlignment="1">
      <alignment vertical="center" wrapText="1"/>
    </xf>
    <xf numFmtId="4" fontId="10" fillId="12" borderId="4" xfId="2" applyNumberFormat="1" applyFont="1" applyFill="1" applyBorder="1" applyAlignment="1">
      <alignment vertical="center" wrapText="1"/>
    </xf>
    <xf numFmtId="4" fontId="10" fillId="6" borderId="4" xfId="2" applyNumberFormat="1" applyFont="1" applyFill="1" applyBorder="1" applyAlignment="1">
      <alignment horizontal="right" vertical="center" wrapText="1"/>
    </xf>
    <xf numFmtId="4" fontId="4" fillId="12" borderId="26" xfId="7" applyNumberFormat="1" applyFont="1" applyFill="1" applyBorder="1" applyAlignment="1">
      <alignment vertical="center" wrapText="1"/>
    </xf>
    <xf numFmtId="4" fontId="4" fillId="12" borderId="26" xfId="7" applyNumberFormat="1" applyFont="1" applyFill="1" applyBorder="1"/>
    <xf numFmtId="4" fontId="4" fillId="12" borderId="14" xfId="7" applyNumberFormat="1" applyFont="1" applyFill="1" applyBorder="1"/>
    <xf numFmtId="4" fontId="4" fillId="12" borderId="9" xfId="7" applyNumberFormat="1" applyFont="1" applyFill="1" applyBorder="1"/>
    <xf numFmtId="4" fontId="4" fillId="12" borderId="64" xfId="7" applyNumberFormat="1" applyFont="1" applyFill="1" applyBorder="1"/>
    <xf numFmtId="4" fontId="10" fillId="7" borderId="9" xfId="8" applyNumberFormat="1" applyFont="1" applyFill="1" applyBorder="1"/>
    <xf numFmtId="4" fontId="10" fillId="12" borderId="9" xfId="8" applyNumberFormat="1" applyFont="1" applyFill="1" applyBorder="1"/>
    <xf numFmtId="4" fontId="19" fillId="0" borderId="35" xfId="3" applyNumberFormat="1" applyFont="1" applyFill="1" applyBorder="1" applyAlignment="1">
      <alignment vertical="center" wrapText="1"/>
    </xf>
    <xf numFmtId="4" fontId="10" fillId="12" borderId="9" xfId="8" applyNumberFormat="1" applyFont="1" applyFill="1" applyBorder="1" applyAlignment="1">
      <alignment vertical="center"/>
    </xf>
    <xf numFmtId="4" fontId="10" fillId="12" borderId="31" xfId="8" applyNumberFormat="1" applyFont="1" applyFill="1" applyBorder="1" applyAlignment="1">
      <alignment vertical="center"/>
    </xf>
    <xf numFmtId="4" fontId="10" fillId="7" borderId="35" xfId="8" applyNumberFormat="1" applyFont="1" applyFill="1" applyBorder="1" applyAlignment="1">
      <alignment vertical="center"/>
    </xf>
    <xf numFmtId="4" fontId="10" fillId="12" borderId="35" xfId="8" applyNumberFormat="1" applyFont="1" applyFill="1" applyBorder="1" applyAlignment="1">
      <alignment vertical="center"/>
    </xf>
    <xf numFmtId="4" fontId="10" fillId="12" borderId="21" xfId="8" applyNumberFormat="1" applyFont="1" applyFill="1" applyBorder="1" applyAlignment="1">
      <alignment vertical="center"/>
    </xf>
    <xf numFmtId="4" fontId="10" fillId="12" borderId="14" xfId="8" applyNumberFormat="1" applyFont="1" applyFill="1" applyBorder="1" applyAlignment="1">
      <alignment vertical="center"/>
    </xf>
    <xf numFmtId="4" fontId="19" fillId="12" borderId="4" xfId="3" applyNumberFormat="1" applyFont="1" applyFill="1" applyBorder="1" applyAlignment="1">
      <alignment vertical="center" wrapText="1"/>
    </xf>
    <xf numFmtId="4" fontId="4" fillId="8" borderId="9" xfId="19" applyNumberFormat="1" applyFont="1" applyFill="1" applyBorder="1"/>
    <xf numFmtId="4" fontId="4" fillId="12" borderId="115" xfId="19" applyNumberFormat="1" applyFont="1" applyFill="1" applyBorder="1" applyAlignment="1">
      <alignment horizontal="right" vertical="center" wrapText="1"/>
    </xf>
    <xf numFmtId="4" fontId="4" fillId="12" borderId="91" xfId="19" applyNumberFormat="1" applyFont="1" applyFill="1" applyBorder="1" applyAlignment="1">
      <alignment horizontal="right" vertical="center" wrapText="1"/>
    </xf>
    <xf numFmtId="4" fontId="4" fillId="12" borderId="126" xfId="19" applyNumberFormat="1" applyFont="1" applyFill="1" applyBorder="1" applyAlignment="1">
      <alignment horizontal="right" vertical="center" wrapText="1"/>
    </xf>
    <xf numFmtId="4" fontId="4" fillId="8" borderId="116" xfId="19" applyNumberFormat="1" applyFont="1" applyFill="1" applyBorder="1" applyAlignment="1">
      <alignment vertical="center"/>
    </xf>
    <xf numFmtId="4" fontId="4" fillId="8" borderId="9" xfId="8" applyNumberFormat="1" applyFont="1" applyFill="1" applyBorder="1" applyAlignment="1">
      <alignment vertical="center" wrapText="1"/>
    </xf>
    <xf numFmtId="4" fontId="4" fillId="12" borderId="9" xfId="8" applyNumberFormat="1" applyFont="1" applyFill="1" applyBorder="1" applyAlignment="1">
      <alignment vertical="center" wrapText="1"/>
    </xf>
    <xf numFmtId="4" fontId="4" fillId="8" borderId="21" xfId="8" applyNumberFormat="1" applyFont="1" applyFill="1" applyBorder="1" applyAlignment="1">
      <alignment vertical="center" wrapText="1"/>
    </xf>
    <xf numFmtId="4" fontId="4" fillId="12" borderId="31" xfId="8" applyNumberFormat="1" applyFont="1" applyFill="1" applyBorder="1" applyAlignment="1">
      <alignment vertical="center" wrapText="1"/>
    </xf>
    <xf numFmtId="4" fontId="4" fillId="8" borderId="26" xfId="8" applyNumberFormat="1" applyFont="1" applyFill="1" applyBorder="1" applyAlignment="1">
      <alignment vertical="center" wrapText="1"/>
    </xf>
    <xf numFmtId="4" fontId="4" fillId="12" borderId="21" xfId="8" applyNumberFormat="1" applyFont="1" applyFill="1" applyBorder="1" applyAlignment="1">
      <alignment vertical="center" wrapText="1"/>
    </xf>
    <xf numFmtId="4" fontId="4" fillId="8" borderId="64" xfId="8" applyNumberFormat="1" applyFont="1" applyFill="1" applyBorder="1" applyAlignment="1">
      <alignment vertical="center" wrapText="1"/>
    </xf>
    <xf numFmtId="4" fontId="4" fillId="12" borderId="14" xfId="8" applyNumberFormat="1" applyFont="1" applyFill="1" applyBorder="1" applyAlignment="1">
      <alignment vertical="center" wrapText="1"/>
    </xf>
    <xf numFmtId="4" fontId="35" fillId="12" borderId="9" xfId="19" applyNumberFormat="1" applyFont="1" applyFill="1" applyBorder="1" applyAlignment="1">
      <alignment vertical="center"/>
    </xf>
    <xf numFmtId="4" fontId="22" fillId="12" borderId="21" xfId="19" applyNumberFormat="1" applyFont="1" applyFill="1" applyBorder="1" applyAlignment="1">
      <alignment vertical="center"/>
    </xf>
    <xf numFmtId="4" fontId="35" fillId="12" borderId="21" xfId="19" applyNumberFormat="1" applyFont="1" applyFill="1" applyBorder="1" applyAlignment="1">
      <alignment vertical="center"/>
    </xf>
    <xf numFmtId="4" fontId="22" fillId="12" borderId="26" xfId="19" applyNumberFormat="1" applyFont="1" applyFill="1" applyBorder="1" applyAlignment="1">
      <alignment vertical="center"/>
    </xf>
    <xf numFmtId="4" fontId="22" fillId="8" borderId="35" xfId="3" applyNumberFormat="1" applyFont="1" applyFill="1" applyBorder="1" applyAlignment="1">
      <alignment horizontal="right" vertical="center" wrapText="1"/>
    </xf>
    <xf numFmtId="4" fontId="22" fillId="12" borderId="35" xfId="19" applyNumberFormat="1" applyFont="1" applyFill="1" applyBorder="1" applyAlignment="1">
      <alignment vertical="center"/>
    </xf>
    <xf numFmtId="4" fontId="22" fillId="8" borderId="14" xfId="3" applyNumberFormat="1" applyFont="1" applyFill="1" applyBorder="1" applyAlignment="1">
      <alignment horizontal="right" vertical="center" wrapText="1"/>
    </xf>
    <xf numFmtId="4" fontId="22" fillId="12" borderId="64" xfId="19" applyNumberFormat="1" applyFont="1" applyFill="1" applyBorder="1" applyAlignment="1">
      <alignment vertical="center"/>
    </xf>
    <xf numFmtId="4" fontId="10" fillId="7" borderId="35" xfId="8" applyNumberFormat="1" applyFont="1" applyFill="1" applyBorder="1"/>
    <xf numFmtId="4" fontId="10" fillId="12" borderId="35" xfId="8" applyNumberFormat="1" applyFont="1" applyFill="1" applyBorder="1"/>
    <xf numFmtId="4" fontId="19" fillId="0" borderId="4" xfId="3" applyNumberFormat="1" applyFont="1" applyFill="1" applyBorder="1" applyAlignment="1">
      <alignment vertical="top" wrapText="1"/>
    </xf>
    <xf numFmtId="4" fontId="10" fillId="7" borderId="35" xfId="8" applyNumberFormat="1" applyFont="1" applyFill="1" applyBorder="1" applyAlignment="1">
      <alignment vertical="center" wrapText="1"/>
    </xf>
    <xf numFmtId="4" fontId="10" fillId="12" borderId="35" xfId="8" applyNumberFormat="1" applyFont="1" applyFill="1" applyBorder="1" applyAlignment="1">
      <alignment vertical="center" wrapText="1"/>
    </xf>
    <xf numFmtId="4" fontId="10" fillId="7" borderId="21" xfId="8" applyNumberFormat="1" applyFont="1" applyFill="1" applyBorder="1" applyAlignment="1">
      <alignment vertical="center" wrapText="1"/>
    </xf>
    <xf numFmtId="4" fontId="10" fillId="12" borderId="21" xfId="8" applyNumberFormat="1" applyFont="1" applyFill="1" applyBorder="1" applyAlignment="1">
      <alignment vertical="center" wrapText="1"/>
    </xf>
    <xf numFmtId="4" fontId="10" fillId="7" borderId="31" xfId="8" applyNumberFormat="1" applyFont="1" applyFill="1" applyBorder="1" applyAlignment="1">
      <alignment vertical="center" wrapText="1"/>
    </xf>
    <xf numFmtId="4" fontId="10" fillId="12" borderId="31" xfId="8" applyNumberFormat="1" applyFont="1" applyFill="1" applyBorder="1" applyAlignment="1">
      <alignment vertical="center" wrapText="1"/>
    </xf>
    <xf numFmtId="4" fontId="10" fillId="7" borderId="64" xfId="8" applyNumberFormat="1" applyFont="1" applyFill="1" applyBorder="1" applyAlignment="1">
      <alignment vertical="center" wrapText="1"/>
    </xf>
    <xf numFmtId="4" fontId="10" fillId="12" borderId="64" xfId="8" applyNumberFormat="1" applyFont="1" applyFill="1" applyBorder="1" applyAlignment="1">
      <alignment vertical="center" wrapText="1"/>
    </xf>
    <xf numFmtId="4" fontId="31" fillId="12" borderId="9" xfId="5" applyNumberFormat="1" applyFont="1" applyFill="1" applyBorder="1" applyAlignment="1">
      <alignment vertical="top"/>
    </xf>
    <xf numFmtId="4" fontId="4" fillId="12" borderId="21" xfId="5" applyNumberFormat="1" applyFont="1" applyFill="1" applyBorder="1" applyAlignment="1">
      <alignment vertical="top"/>
    </xf>
    <xf numFmtId="4" fontId="4" fillId="12" borderId="64" xfId="5" applyNumberFormat="1" applyFont="1" applyFill="1" applyBorder="1" applyAlignment="1">
      <alignment vertical="top"/>
    </xf>
    <xf numFmtId="4" fontId="10" fillId="10" borderId="4" xfId="2" applyNumberFormat="1" applyFont="1" applyFill="1" applyBorder="1" applyAlignment="1">
      <alignment horizontal="right" vertical="center" wrapText="1"/>
    </xf>
    <xf numFmtId="4" fontId="10" fillId="0" borderId="4" xfId="2" applyNumberFormat="1" applyFont="1" applyFill="1" applyBorder="1" applyAlignment="1">
      <alignment horizontal="right" vertical="center" wrapText="1"/>
    </xf>
    <xf numFmtId="4" fontId="10" fillId="10" borderId="1" xfId="2" applyNumberFormat="1" applyFont="1" applyFill="1" applyBorder="1" applyAlignment="1">
      <alignment horizontal="right" vertical="center" wrapText="1"/>
    </xf>
    <xf numFmtId="4" fontId="10" fillId="11" borderId="4" xfId="2" applyNumberFormat="1" applyFont="1" applyFill="1" applyBorder="1" applyAlignment="1">
      <alignment horizontal="right" vertical="center" wrapText="1"/>
    </xf>
    <xf numFmtId="4" fontId="10" fillId="11" borderId="1" xfId="2" applyNumberFormat="1" applyFont="1" applyFill="1" applyBorder="1" applyAlignment="1">
      <alignment horizontal="right" vertical="center" wrapText="1"/>
    </xf>
    <xf numFmtId="4" fontId="10" fillId="0" borderId="69" xfId="5" applyNumberFormat="1" applyFont="1" applyFill="1" applyBorder="1" applyAlignment="1">
      <alignment horizontal="center" vertical="center" wrapText="1"/>
    </xf>
    <xf numFmtId="0" fontId="10" fillId="5" borderId="9" xfId="5" applyFont="1" applyFill="1" applyBorder="1" applyAlignment="1">
      <alignment horizontal="center" vertical="center" wrapText="1"/>
    </xf>
    <xf numFmtId="4" fontId="2" fillId="0" borderId="0" xfId="2" applyNumberFormat="1" applyFill="1"/>
    <xf numFmtId="0" fontId="4" fillId="0" borderId="88" xfId="8" applyFont="1" applyFill="1" applyBorder="1" applyAlignment="1">
      <alignment horizontal="center"/>
    </xf>
    <xf numFmtId="49" fontId="4" fillId="0" borderId="89" xfId="7" applyNumberFormat="1" applyFont="1" applyBorder="1" applyAlignment="1">
      <alignment horizontal="center"/>
    </xf>
    <xf numFmtId="0" fontId="4" fillId="0" borderId="117" xfId="7" applyFont="1" applyFill="1" applyBorder="1"/>
    <xf numFmtId="49" fontId="4" fillId="0" borderId="29" xfId="7" applyNumberFormat="1" applyFont="1" applyBorder="1" applyAlignment="1">
      <alignment horizontal="center" vertical="center"/>
    </xf>
    <xf numFmtId="49" fontId="4" fillId="0" borderId="0" xfId="7" applyNumberFormat="1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4" fillId="0" borderId="78" xfId="6" applyFont="1" applyFill="1" applyBorder="1" applyAlignment="1">
      <alignment horizontal="center" vertical="center"/>
    </xf>
    <xf numFmtId="4" fontId="4" fillId="12" borderId="116" xfId="3" applyNumberFormat="1" applyFont="1" applyFill="1" applyBorder="1" applyAlignment="1">
      <alignment vertical="center" wrapText="1"/>
    </xf>
    <xf numFmtId="4" fontId="4" fillId="5" borderId="14" xfId="7" applyNumberFormat="1" applyFont="1" applyFill="1" applyBorder="1" applyAlignment="1">
      <alignment vertical="center"/>
    </xf>
    <xf numFmtId="4" fontId="4" fillId="8" borderId="14" xfId="7" applyNumberFormat="1" applyFont="1" applyFill="1" applyBorder="1" applyAlignment="1">
      <alignment vertical="center"/>
    </xf>
    <xf numFmtId="4" fontId="34" fillId="5" borderId="21" xfId="25" applyNumberFormat="1" applyFont="1" applyFill="1" applyBorder="1"/>
    <xf numFmtId="0" fontId="4" fillId="9" borderId="117" xfId="17" applyFont="1" applyFill="1" applyBorder="1" applyAlignment="1">
      <alignment horizontal="left" vertical="center" wrapText="1"/>
    </xf>
    <xf numFmtId="0" fontId="4" fillId="0" borderId="12" xfId="7" applyFont="1" applyFill="1" applyBorder="1" applyAlignment="1">
      <alignment vertical="center"/>
    </xf>
    <xf numFmtId="4" fontId="4" fillId="12" borderId="14" xfId="7" applyNumberFormat="1" applyFont="1" applyFill="1" applyBorder="1" applyAlignment="1">
      <alignment vertical="center"/>
    </xf>
    <xf numFmtId="4" fontId="57" fillId="0" borderId="4" xfId="23" applyNumberFormat="1" applyFont="1" applyFill="1" applyBorder="1" applyAlignment="1">
      <alignment horizontal="center" vertical="center"/>
    </xf>
    <xf numFmtId="4" fontId="52" fillId="5" borderId="4" xfId="23" applyNumberFormat="1" applyFont="1" applyFill="1" applyBorder="1" applyAlignment="1">
      <alignment horizontal="center" vertical="center"/>
    </xf>
    <xf numFmtId="166" fontId="57" fillId="0" borderId="4" xfId="23" applyNumberFormat="1" applyFont="1" applyFill="1" applyBorder="1" applyAlignment="1">
      <alignment horizontal="center" vertical="center"/>
    </xf>
    <xf numFmtId="0" fontId="2" fillId="0" borderId="0" xfId="20" applyFill="1" applyBorder="1" applyAlignment="1">
      <alignment vertical="center"/>
    </xf>
    <xf numFmtId="0" fontId="52" fillId="0" borderId="80" xfId="23" applyFont="1" applyBorder="1" applyAlignment="1">
      <alignment horizontal="center" vertical="center"/>
    </xf>
    <xf numFmtId="0" fontId="31" fillId="0" borderId="80" xfId="20" applyFont="1" applyBorder="1" applyAlignment="1">
      <alignment vertical="center"/>
    </xf>
    <xf numFmtId="0" fontId="52" fillId="0" borderId="80" xfId="23" applyFont="1" applyBorder="1" applyAlignment="1">
      <alignment vertical="center"/>
    </xf>
    <xf numFmtId="4" fontId="50" fillId="0" borderId="91" xfId="23" applyNumberFormat="1" applyFont="1" applyBorder="1" applyAlignment="1">
      <alignment vertical="center"/>
    </xf>
    <xf numFmtId="4" fontId="50" fillId="0" borderId="90" xfId="23" applyNumberFormat="1" applyFont="1" applyBorder="1" applyAlignment="1">
      <alignment vertical="center"/>
    </xf>
    <xf numFmtId="4" fontId="50" fillId="0" borderId="126" xfId="23" applyNumberFormat="1" applyFont="1" applyBorder="1" applyAlignment="1">
      <alignment vertical="center"/>
    </xf>
    <xf numFmtId="4" fontId="4" fillId="0" borderId="117" xfId="6" applyNumberFormat="1" applyFont="1" applyFill="1" applyBorder="1" applyAlignment="1">
      <alignment vertical="center" wrapText="1"/>
    </xf>
    <xf numFmtId="0" fontId="23" fillId="0" borderId="95" xfId="8" applyFont="1" applyFill="1" applyBorder="1" applyAlignment="1">
      <alignment horizontal="center" vertical="center"/>
    </xf>
    <xf numFmtId="0" fontId="23" fillId="0" borderId="32" xfId="7" applyFont="1" applyFill="1" applyBorder="1" applyAlignment="1">
      <alignment vertical="center" wrapText="1"/>
    </xf>
    <xf numFmtId="4" fontId="31" fillId="8" borderId="31" xfId="7" applyNumberFormat="1" applyFont="1" applyFill="1" applyBorder="1" applyAlignment="1">
      <alignment vertical="center"/>
    </xf>
    <xf numFmtId="4" fontId="31" fillId="12" borderId="95" xfId="7" applyNumberFormat="1" applyFont="1" applyFill="1" applyBorder="1" applyAlignment="1">
      <alignment vertical="center"/>
    </xf>
    <xf numFmtId="4" fontId="34" fillId="8" borderId="21" xfId="25" applyNumberFormat="1" applyFont="1" applyFill="1" applyBorder="1"/>
    <xf numFmtId="4" fontId="25" fillId="0" borderId="31" xfId="17" applyNumberFormat="1" applyFont="1" applyFill="1" applyBorder="1" applyAlignment="1">
      <alignment vertical="top"/>
    </xf>
    <xf numFmtId="4" fontId="63" fillId="0" borderId="79" xfId="19" applyNumberFormat="1" applyFont="1" applyFill="1" applyBorder="1" applyAlignment="1">
      <alignment horizontal="center" vertical="top" wrapText="1"/>
    </xf>
    <xf numFmtId="4" fontId="4" fillId="0" borderId="0" xfId="29" applyNumberFormat="1" applyFont="1"/>
    <xf numFmtId="0" fontId="4" fillId="0" borderId="0" xfId="3" applyNumberFormat="1" applyFont="1" applyFill="1" applyBorder="1" applyAlignment="1">
      <alignment horizontal="center"/>
    </xf>
    <xf numFmtId="4" fontId="4" fillId="0" borderId="0" xfId="3" applyNumberFormat="1" applyFont="1" applyFill="1" applyBorder="1"/>
    <xf numFmtId="4" fontId="4" fillId="0" borderId="0" xfId="29" applyNumberFormat="1" applyFont="1" applyFill="1" applyBorder="1" applyAlignment="1">
      <alignment horizontal="center" vertical="center" wrapText="1"/>
    </xf>
    <xf numFmtId="0" fontId="23" fillId="0" borderId="87" xfId="3" applyNumberFormat="1" applyFont="1" applyFill="1" applyBorder="1" applyAlignment="1">
      <alignment horizontal="center" vertical="center"/>
    </xf>
    <xf numFmtId="4" fontId="23" fillId="8" borderId="31" xfId="29" applyNumberFormat="1" applyFont="1" applyFill="1" applyBorder="1" applyAlignment="1">
      <alignment vertical="center" wrapText="1"/>
    </xf>
    <xf numFmtId="4" fontId="4" fillId="0" borderId="0" xfId="29" applyNumberFormat="1" applyFont="1" applyFill="1" applyBorder="1" applyAlignment="1">
      <alignment vertical="center" wrapText="1"/>
    </xf>
    <xf numFmtId="4" fontId="4" fillId="0" borderId="0" xfId="29" applyNumberFormat="1" applyFont="1" applyFill="1"/>
    <xf numFmtId="4" fontId="4" fillId="5" borderId="64" xfId="29" applyNumberFormat="1" applyFont="1" applyFill="1" applyBorder="1" applyAlignment="1">
      <alignment horizontal="center" vertical="center" wrapText="1"/>
    </xf>
    <xf numFmtId="0" fontId="4" fillId="0" borderId="88" xfId="3" applyNumberFormat="1" applyFont="1" applyFill="1" applyBorder="1" applyAlignment="1">
      <alignment vertical="center"/>
    </xf>
    <xf numFmtId="0" fontId="4" fillId="0" borderId="89" xfId="3" applyNumberFormat="1" applyFont="1" applyFill="1" applyBorder="1" applyAlignment="1">
      <alignment vertical="center"/>
    </xf>
    <xf numFmtId="4" fontId="4" fillId="0" borderId="117" xfId="3" applyNumberFormat="1" applyFont="1" applyFill="1" applyBorder="1" applyAlignment="1">
      <alignment vertical="center"/>
    </xf>
    <xf numFmtId="4" fontId="4" fillId="8" borderId="64" xfId="29" applyNumberFormat="1" applyFont="1" applyFill="1" applyBorder="1" applyAlignment="1">
      <alignment horizontal="right" vertical="center" wrapText="1"/>
    </xf>
    <xf numFmtId="4" fontId="4" fillId="12" borderId="64" xfId="29" applyNumberFormat="1" applyFont="1" applyFill="1" applyBorder="1" applyAlignment="1">
      <alignment horizontal="right" vertical="center" wrapText="1"/>
    </xf>
    <xf numFmtId="0" fontId="2" fillId="0" borderId="0" xfId="18"/>
    <xf numFmtId="4" fontId="2" fillId="0" borderId="0" xfId="18" applyNumberFormat="1"/>
    <xf numFmtId="0" fontId="3" fillId="0" borderId="0" xfId="18" applyFont="1" applyAlignment="1">
      <alignment horizontal="center"/>
    </xf>
    <xf numFmtId="4" fontId="3" fillId="0" borderId="0" xfId="18" applyNumberFormat="1" applyFont="1" applyAlignment="1">
      <alignment horizontal="center"/>
    </xf>
    <xf numFmtId="0" fontId="15" fillId="0" borderId="0" xfId="18" applyFont="1" applyAlignment="1"/>
    <xf numFmtId="0" fontId="15" fillId="0" borderId="0" xfId="18" applyFont="1" applyAlignment="1">
      <alignment horizontal="center"/>
    </xf>
    <xf numFmtId="4" fontId="15" fillId="0" borderId="0" xfId="18" applyNumberFormat="1" applyFont="1" applyAlignment="1">
      <alignment horizontal="center"/>
    </xf>
    <xf numFmtId="4" fontId="10" fillId="0" borderId="0" xfId="18" applyNumberFormat="1" applyFont="1" applyAlignment="1">
      <alignment horizontal="center"/>
    </xf>
    <xf numFmtId="0" fontId="10" fillId="0" borderId="0" xfId="18" applyFont="1" applyAlignment="1">
      <alignment horizontal="center"/>
    </xf>
    <xf numFmtId="0" fontId="17" fillId="0" borderId="85" xfId="18" applyFont="1" applyBorder="1" applyAlignment="1">
      <alignment horizontal="center" vertical="center"/>
    </xf>
    <xf numFmtId="0" fontId="17" fillId="0" borderId="8" xfId="18" applyFont="1" applyBorder="1" applyAlignment="1">
      <alignment horizontal="center" vertical="center"/>
    </xf>
    <xf numFmtId="0" fontId="17" fillId="0" borderId="8" xfId="18" applyNumberFormat="1" applyFont="1" applyBorder="1" applyAlignment="1">
      <alignment horizontal="center" vertical="center"/>
    </xf>
    <xf numFmtId="0" fontId="4" fillId="3" borderId="9" xfId="18" applyFont="1" applyFill="1" applyBorder="1" applyAlignment="1">
      <alignment horizontal="center" vertical="center"/>
    </xf>
    <xf numFmtId="0" fontId="2" fillId="0" borderId="0" xfId="18" applyAlignment="1">
      <alignment vertical="center"/>
    </xf>
    <xf numFmtId="0" fontId="4" fillId="0" borderId="82" xfId="18" applyFont="1" applyBorder="1" applyAlignment="1">
      <alignment horizontal="center" vertical="center" wrapText="1"/>
    </xf>
    <xf numFmtId="0" fontId="4" fillId="0" borderId="13" xfId="18" applyFont="1" applyBorder="1" applyAlignment="1">
      <alignment horizontal="center" vertical="center" wrapText="1"/>
    </xf>
    <xf numFmtId="4" fontId="4" fillId="0" borderId="13" xfId="18" applyNumberFormat="1" applyFont="1" applyBorder="1" applyAlignment="1">
      <alignment horizontal="center" vertical="center" wrapText="1"/>
    </xf>
    <xf numFmtId="0" fontId="4" fillId="3" borderId="14" xfId="18" applyFont="1" applyFill="1" applyBorder="1" applyAlignment="1">
      <alignment horizontal="center" vertical="center" wrapText="1"/>
    </xf>
    <xf numFmtId="0" fontId="2" fillId="0" borderId="0" xfId="18" applyAlignment="1">
      <alignment vertical="center" wrapText="1"/>
    </xf>
    <xf numFmtId="4" fontId="2" fillId="0" borderId="0" xfId="18" applyNumberFormat="1" applyAlignment="1">
      <alignment vertical="center" wrapText="1"/>
    </xf>
    <xf numFmtId="0" fontId="17" fillId="0" borderId="9" xfId="18" applyFont="1" applyBorder="1" applyAlignment="1">
      <alignment vertical="center"/>
    </xf>
    <xf numFmtId="4" fontId="17" fillId="0" borderId="85" xfId="18" applyNumberFormat="1" applyFont="1" applyFill="1" applyBorder="1" applyAlignment="1">
      <alignment vertical="center"/>
    </xf>
    <xf numFmtId="4" fontId="17" fillId="0" borderId="8" xfId="18" applyNumberFormat="1" applyFont="1" applyFill="1" applyBorder="1" applyAlignment="1">
      <alignment vertical="center"/>
    </xf>
    <xf numFmtId="4" fontId="17" fillId="3" borderId="9" xfId="18" applyNumberFormat="1" applyFont="1" applyFill="1" applyBorder="1" applyAlignment="1">
      <alignment vertical="center"/>
    </xf>
    <xf numFmtId="0" fontId="80" fillId="0" borderId="0" xfId="18" applyFont="1" applyFill="1" applyAlignment="1">
      <alignment vertical="center"/>
    </xf>
    <xf numFmtId="0" fontId="17" fillId="0" borderId="21" xfId="18" applyFont="1" applyBorder="1" applyAlignment="1">
      <alignment vertical="center"/>
    </xf>
    <xf numFmtId="4" fontId="17" fillId="0" borderId="86" xfId="18" applyNumberFormat="1" applyFont="1" applyFill="1" applyBorder="1" applyAlignment="1">
      <alignment vertical="center"/>
    </xf>
    <xf numFmtId="4" fontId="17" fillId="0" borderId="19" xfId="18" applyNumberFormat="1" applyFont="1" applyFill="1" applyBorder="1" applyAlignment="1">
      <alignment vertical="center"/>
    </xf>
    <xf numFmtId="4" fontId="17" fillId="6" borderId="21" xfId="18" applyNumberFormat="1" applyFont="1" applyFill="1" applyBorder="1" applyAlignment="1">
      <alignment vertical="center"/>
    </xf>
    <xf numFmtId="167" fontId="2" fillId="0" borderId="0" xfId="18" applyNumberFormat="1" applyAlignment="1">
      <alignment vertical="center"/>
    </xf>
    <xf numFmtId="4" fontId="4" fillId="0" borderId="0" xfId="18" applyNumberFormat="1" applyFont="1" applyAlignment="1">
      <alignment vertical="center"/>
    </xf>
    <xf numFmtId="0" fontId="17" fillId="0" borderId="21" xfId="18" applyFont="1" applyFill="1" applyBorder="1" applyAlignment="1">
      <alignment vertical="center"/>
    </xf>
    <xf numFmtId="4" fontId="17" fillId="0" borderId="20" xfId="18" applyNumberFormat="1" applyFont="1" applyFill="1" applyBorder="1" applyAlignment="1">
      <alignment vertical="center"/>
    </xf>
    <xf numFmtId="4" fontId="17" fillId="3" borderId="21" xfId="18" applyNumberFormat="1" applyFont="1" applyFill="1" applyBorder="1" applyAlignment="1">
      <alignment vertical="center"/>
    </xf>
    <xf numFmtId="4" fontId="17" fillId="0" borderId="0" xfId="18" applyNumberFormat="1" applyFont="1" applyFill="1" applyBorder="1" applyAlignment="1">
      <alignment vertical="center"/>
    </xf>
    <xf numFmtId="4" fontId="29" fillId="0" borderId="0" xfId="18" applyNumberFormat="1" applyFont="1" applyFill="1" applyAlignment="1">
      <alignment vertical="center"/>
    </xf>
    <xf numFmtId="0" fontId="0" fillId="0" borderId="0" xfId="18" applyFont="1" applyAlignment="1">
      <alignment vertical="center"/>
    </xf>
    <xf numFmtId="4" fontId="17" fillId="0" borderId="86" xfId="18" applyNumberFormat="1" applyFont="1" applyBorder="1" applyAlignment="1">
      <alignment vertical="center"/>
    </xf>
    <xf numFmtId="4" fontId="17" fillId="0" borderId="19" xfId="18" applyNumberFormat="1" applyFont="1" applyBorder="1" applyAlignment="1">
      <alignment vertical="center"/>
    </xf>
    <xf numFmtId="0" fontId="17" fillId="7" borderId="4" xfId="18" applyFont="1" applyFill="1" applyBorder="1" applyAlignment="1">
      <alignment vertical="center"/>
    </xf>
    <xf numFmtId="4" fontId="17" fillId="7" borderId="93" xfId="18" applyNumberFormat="1" applyFont="1" applyFill="1" applyBorder="1" applyAlignment="1">
      <alignment vertical="center"/>
    </xf>
    <xf numFmtId="4" fontId="17" fillId="3" borderId="4" xfId="18" applyNumberFormat="1" applyFont="1" applyFill="1" applyBorder="1" applyAlignment="1">
      <alignment vertical="center"/>
    </xf>
    <xf numFmtId="0" fontId="4" fillId="0" borderId="0" xfId="18" applyFont="1" applyFill="1" applyBorder="1" applyAlignment="1">
      <alignment vertical="center"/>
    </xf>
    <xf numFmtId="4" fontId="4" fillId="0" borderId="0" xfId="18" applyNumberFormat="1" applyFont="1" applyFill="1" applyBorder="1" applyAlignment="1">
      <alignment vertical="center"/>
    </xf>
    <xf numFmtId="4" fontId="2" fillId="0" borderId="0" xfId="18" applyNumberFormat="1" applyAlignment="1">
      <alignment vertical="center"/>
    </xf>
    <xf numFmtId="4" fontId="15" fillId="0" borderId="0" xfId="18" applyNumberFormat="1" applyFont="1" applyAlignment="1"/>
    <xf numFmtId="0" fontId="15" fillId="0" borderId="0" xfId="18" applyFont="1"/>
    <xf numFmtId="0" fontId="4" fillId="0" borderId="8" xfId="18" applyFont="1" applyBorder="1" applyAlignment="1">
      <alignment horizontal="center" vertical="center"/>
    </xf>
    <xf numFmtId="0" fontId="4" fillId="0" borderId="7" xfId="18" applyFont="1" applyBorder="1" applyAlignment="1">
      <alignment horizontal="center" vertical="center"/>
    </xf>
    <xf numFmtId="4" fontId="29" fillId="0" borderId="0" xfId="18" applyNumberFormat="1" applyFont="1" applyAlignment="1">
      <alignment horizontal="center" vertical="center"/>
    </xf>
    <xf numFmtId="0" fontId="4" fillId="0" borderId="12" xfId="18" applyFont="1" applyBorder="1" applyAlignment="1">
      <alignment horizontal="center" vertical="center" wrapText="1"/>
    </xf>
    <xf numFmtId="4" fontId="17" fillId="0" borderId="0" xfId="18" applyNumberFormat="1" applyFont="1" applyAlignment="1">
      <alignment vertical="center" wrapText="1"/>
    </xf>
    <xf numFmtId="0" fontId="4" fillId="0" borderId="0" xfId="18" applyFont="1" applyAlignment="1">
      <alignment vertical="center" wrapText="1"/>
    </xf>
    <xf numFmtId="4" fontId="17" fillId="0" borderId="87" xfId="18" applyNumberFormat="1" applyFont="1" applyBorder="1" applyAlignment="1">
      <alignment vertical="center"/>
    </xf>
    <xf numFmtId="4" fontId="17" fillId="0" borderId="29" xfId="18" applyNumberFormat="1" applyFont="1" applyFill="1" applyBorder="1" applyAlignment="1">
      <alignment vertical="center"/>
    </xf>
    <xf numFmtId="4" fontId="17" fillId="0" borderId="29" xfId="18" applyNumberFormat="1" applyFont="1" applyBorder="1" applyAlignment="1">
      <alignment vertical="center"/>
    </xf>
    <xf numFmtId="4" fontId="17" fillId="3" borderId="31" xfId="18" applyNumberFormat="1" applyFont="1" applyFill="1" applyBorder="1" applyAlignment="1">
      <alignment vertical="center"/>
    </xf>
    <xf numFmtId="4" fontId="2" fillId="0" borderId="0" xfId="18" applyNumberFormat="1" applyFill="1" applyAlignment="1">
      <alignment vertical="center"/>
    </xf>
    <xf numFmtId="0" fontId="80" fillId="0" borderId="0" xfId="18" applyFont="1" applyAlignment="1">
      <alignment vertical="center"/>
    </xf>
    <xf numFmtId="0" fontId="4" fillId="0" borderId="0" xfId="18" applyFont="1" applyAlignment="1">
      <alignment vertical="center"/>
    </xf>
    <xf numFmtId="4" fontId="17" fillId="0" borderId="125" xfId="18" applyNumberFormat="1" applyFont="1" applyBorder="1" applyAlignment="1">
      <alignment vertical="center"/>
    </xf>
    <xf numFmtId="4" fontId="17" fillId="0" borderId="24" xfId="18" applyNumberFormat="1" applyFont="1" applyBorder="1" applyAlignment="1">
      <alignment vertical="center"/>
    </xf>
    <xf numFmtId="0" fontId="2" fillId="0" borderId="21" xfId="18" applyBorder="1" applyAlignment="1">
      <alignment vertical="center"/>
    </xf>
    <xf numFmtId="0" fontId="4" fillId="13" borderId="31" xfId="18" applyFont="1" applyFill="1" applyBorder="1" applyAlignment="1">
      <alignment horizontal="center" vertical="center"/>
    </xf>
    <xf numFmtId="4" fontId="17" fillId="7" borderId="3" xfId="18" applyNumberFormat="1" applyFont="1" applyFill="1" applyBorder="1" applyAlignment="1">
      <alignment vertical="center"/>
    </xf>
    <xf numFmtId="0" fontId="4" fillId="0" borderId="0" xfId="18" applyFont="1" applyBorder="1"/>
    <xf numFmtId="0" fontId="4" fillId="0" borderId="0" xfId="18" applyFont="1"/>
    <xf numFmtId="4" fontId="4" fillId="0" borderId="0" xfId="18" applyNumberFormat="1" applyFont="1"/>
    <xf numFmtId="0" fontId="15" fillId="0" borderId="0" xfId="18" applyFont="1" applyBorder="1" applyAlignment="1"/>
    <xf numFmtId="0" fontId="15" fillId="0" borderId="0" xfId="18" applyFont="1" applyBorder="1" applyAlignment="1">
      <alignment horizontal="center"/>
    </xf>
    <xf numFmtId="4" fontId="10" fillId="0" borderId="0" xfId="18" applyNumberFormat="1" applyFont="1" applyAlignment="1">
      <alignment horizontal="right"/>
    </xf>
    <xf numFmtId="0" fontId="15" fillId="0" borderId="19" xfId="18" applyFont="1" applyBorder="1" applyAlignment="1">
      <alignment horizontal="left"/>
    </xf>
    <xf numFmtId="4" fontId="48" fillId="0" borderId="0" xfId="18" applyNumberFormat="1" applyFont="1" applyFill="1"/>
    <xf numFmtId="0" fontId="81" fillId="0" borderId="19" xfId="18" applyFont="1" applyBorder="1" applyAlignment="1">
      <alignment horizontal="left"/>
    </xf>
    <xf numFmtId="0" fontId="2" fillId="0" borderId="0" xfId="18" applyFill="1"/>
    <xf numFmtId="0" fontId="17" fillId="0" borderId="35" xfId="18" applyFont="1" applyBorder="1" applyAlignment="1">
      <alignment vertical="center"/>
    </xf>
    <xf numFmtId="4" fontId="17" fillId="0" borderId="127" xfId="18" applyNumberFormat="1" applyFont="1" applyBorder="1" applyAlignment="1">
      <alignment vertical="center"/>
    </xf>
    <xf numFmtId="4" fontId="17" fillId="3" borderId="14" xfId="18" applyNumberFormat="1" applyFont="1" applyFill="1" applyBorder="1" applyAlignment="1">
      <alignment vertical="center"/>
    </xf>
    <xf numFmtId="0" fontId="15" fillId="0" borderId="20" xfId="18" applyFont="1" applyBorder="1" applyAlignment="1">
      <alignment horizontal="left"/>
    </xf>
    <xf numFmtId="4" fontId="17" fillId="0" borderId="34" xfId="18" applyNumberFormat="1" applyFont="1" applyBorder="1" applyAlignment="1">
      <alignment vertical="center"/>
    </xf>
    <xf numFmtId="4" fontId="17" fillId="3" borderId="35" xfId="18" applyNumberFormat="1" applyFont="1" applyFill="1" applyBorder="1" applyAlignment="1">
      <alignment vertical="center"/>
    </xf>
    <xf numFmtId="0" fontId="2" fillId="0" borderId="35" xfId="18" applyBorder="1" applyAlignment="1">
      <alignment vertical="center"/>
    </xf>
    <xf numFmtId="0" fontId="10" fillId="7" borderId="9" xfId="18" applyFont="1" applyFill="1" applyBorder="1" applyAlignment="1">
      <alignment horizontal="center" vertical="center"/>
    </xf>
    <xf numFmtId="0" fontId="10" fillId="7" borderId="14" xfId="18" applyFont="1" applyFill="1" applyBorder="1" applyAlignment="1">
      <alignment horizontal="center" vertical="center" wrapText="1"/>
    </xf>
    <xf numFmtId="4" fontId="16" fillId="7" borderId="95" xfId="18" applyNumberFormat="1" applyFont="1" applyFill="1" applyBorder="1" applyAlignment="1">
      <alignment vertical="center"/>
    </xf>
    <xf numFmtId="4" fontId="16" fillId="7" borderId="4" xfId="18" applyNumberFormat="1" applyFont="1" applyFill="1" applyBorder="1" applyAlignment="1">
      <alignment vertical="center"/>
    </xf>
    <xf numFmtId="0" fontId="8" fillId="13" borderId="9" xfId="18" applyFont="1" applyFill="1" applyBorder="1" applyAlignment="1">
      <alignment horizontal="center" vertical="center"/>
    </xf>
    <xf numFmtId="0" fontId="8" fillId="13" borderId="64" xfId="18" applyFont="1" applyFill="1" applyBorder="1" applyAlignment="1">
      <alignment horizontal="center" vertical="center" wrapText="1"/>
    </xf>
    <xf numFmtId="0" fontId="15" fillId="0" borderId="9" xfId="18" applyFont="1" applyBorder="1" applyAlignment="1">
      <alignment vertical="center"/>
    </xf>
    <xf numFmtId="0" fontId="15" fillId="0" borderId="21" xfId="18" applyFont="1" applyBorder="1" applyAlignment="1">
      <alignment vertical="center"/>
    </xf>
    <xf numFmtId="4" fontId="40" fillId="13" borderId="26" xfId="18" applyNumberFormat="1" applyFont="1" applyFill="1" applyBorder="1" applyAlignment="1">
      <alignment vertical="center"/>
    </xf>
    <xf numFmtId="4" fontId="40" fillId="5" borderId="4" xfId="18" applyNumberFormat="1" applyFont="1" applyFill="1" applyBorder="1" applyAlignment="1">
      <alignment vertical="center"/>
    </xf>
    <xf numFmtId="4" fontId="4" fillId="0" borderId="0" xfId="19" applyNumberFormat="1" applyFont="1" applyAlignment="1">
      <alignment vertical="top"/>
    </xf>
    <xf numFmtId="0" fontId="10" fillId="12" borderId="9" xfId="5" applyFont="1" applyFill="1" applyBorder="1" applyAlignment="1">
      <alignment horizontal="center" vertical="center" wrapText="1"/>
    </xf>
    <xf numFmtId="0" fontId="10" fillId="5" borderId="9" xfId="5" applyFont="1" applyFill="1" applyBorder="1" applyAlignment="1">
      <alignment horizontal="center" vertical="center" wrapText="1"/>
    </xf>
    <xf numFmtId="0" fontId="7" fillId="0" borderId="38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 wrapText="1"/>
    </xf>
    <xf numFmtId="0" fontId="10" fillId="8" borderId="48" xfId="19" applyFont="1" applyFill="1" applyBorder="1" applyAlignment="1">
      <alignment horizontal="center" vertical="center" wrapText="1"/>
    </xf>
    <xf numFmtId="0" fontId="4" fillId="0" borderId="0" xfId="34" applyFont="1" applyAlignment="1">
      <alignment horizontal="left"/>
    </xf>
    <xf numFmtId="0" fontId="19" fillId="0" borderId="37" xfId="3" applyFont="1" applyBorder="1" applyAlignment="1">
      <alignment horizontal="center" vertical="center" wrapText="1"/>
    </xf>
    <xf numFmtId="0" fontId="19" fillId="0" borderId="13" xfId="3" applyFont="1" applyBorder="1" applyAlignment="1">
      <alignment horizontal="center" vertical="center" wrapText="1"/>
    </xf>
    <xf numFmtId="0" fontId="19" fillId="0" borderId="12" xfId="3" applyFont="1" applyBorder="1" applyAlignment="1">
      <alignment horizontal="center" vertical="center" wrapText="1"/>
    </xf>
    <xf numFmtId="4" fontId="19" fillId="0" borderId="13" xfId="19" applyNumberFormat="1" applyFont="1" applyFill="1" applyBorder="1" applyAlignment="1">
      <alignment vertical="center" wrapText="1"/>
    </xf>
    <xf numFmtId="4" fontId="19" fillId="0" borderId="12" xfId="19" applyNumberFormat="1" applyFont="1" applyFill="1" applyBorder="1" applyAlignment="1">
      <alignment vertical="center" wrapText="1"/>
    </xf>
    <xf numFmtId="0" fontId="7" fillId="0" borderId="16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 wrapText="1"/>
    </xf>
    <xf numFmtId="0" fontId="10" fillId="8" borderId="1" xfId="19" applyFont="1" applyFill="1" applyBorder="1" applyAlignment="1">
      <alignment horizontal="center" vertical="center" wrapText="1"/>
    </xf>
    <xf numFmtId="166" fontId="4" fillId="0" borderId="117" xfId="19" applyNumberFormat="1" applyFont="1" applyBorder="1" applyAlignment="1">
      <alignment vertical="center" wrapText="1"/>
    </xf>
    <xf numFmtId="166" fontId="55" fillId="0" borderId="40" xfId="27" applyNumberFormat="1" applyFont="1" applyBorder="1" applyAlignment="1">
      <alignment horizontal="right" vertical="center" wrapText="1"/>
    </xf>
    <xf numFmtId="49" fontId="4" fillId="0" borderId="89" xfId="6" applyNumberFormat="1" applyFont="1" applyBorder="1" applyAlignment="1">
      <alignment horizontal="center" vertical="center" wrapText="1"/>
    </xf>
    <xf numFmtId="0" fontId="4" fillId="0" borderId="117" xfId="3" applyFont="1" applyBorder="1"/>
    <xf numFmtId="4" fontId="4" fillId="12" borderId="64" xfId="6" applyNumberFormat="1" applyFont="1" applyFill="1" applyBorder="1" applyAlignment="1">
      <alignment vertical="center" wrapText="1"/>
    </xf>
    <xf numFmtId="4" fontId="10" fillId="7" borderId="15" xfId="8" applyNumberFormat="1" applyFont="1" applyFill="1" applyBorder="1"/>
    <xf numFmtId="0" fontId="23" fillId="0" borderId="29" xfId="3" applyFont="1" applyBorder="1" applyAlignment="1">
      <alignment horizontal="center" vertical="center"/>
    </xf>
    <xf numFmtId="0" fontId="23" fillId="0" borderId="77" xfId="3" applyFont="1" applyBorder="1" applyAlignment="1">
      <alignment horizontal="left" vertical="center"/>
    </xf>
    <xf numFmtId="4" fontId="23" fillId="8" borderId="95" xfId="6" applyNumberFormat="1" applyFont="1" applyFill="1" applyBorder="1" applyAlignment="1">
      <alignment vertical="center"/>
    </xf>
    <xf numFmtId="4" fontId="23" fillId="12" borderId="95" xfId="6" applyNumberFormat="1" applyFont="1" applyFill="1" applyBorder="1" applyAlignment="1">
      <alignment vertical="center"/>
    </xf>
    <xf numFmtId="0" fontId="23" fillId="0" borderId="30" xfId="6" applyFont="1" applyFill="1" applyBorder="1" applyAlignment="1">
      <alignment vertical="center" wrapText="1"/>
    </xf>
    <xf numFmtId="4" fontId="23" fillId="12" borderId="32" xfId="6" applyNumberFormat="1" applyFont="1" applyFill="1" applyBorder="1" applyAlignment="1">
      <alignment vertical="center" wrapText="1"/>
    </xf>
    <xf numFmtId="0" fontId="4" fillId="0" borderId="117" xfId="3" applyFont="1" applyBorder="1" applyAlignment="1">
      <alignment horizontal="left" vertical="center" wrapText="1"/>
    </xf>
    <xf numFmtId="0" fontId="23" fillId="0" borderId="77" xfId="3" applyFont="1" applyBorder="1" applyAlignment="1">
      <alignment vertical="center"/>
    </xf>
    <xf numFmtId="4" fontId="23" fillId="8" borderId="95" xfId="19" applyNumberFormat="1" applyFont="1" applyFill="1" applyBorder="1" applyAlignment="1">
      <alignment vertical="center"/>
    </xf>
    <xf numFmtId="0" fontId="23" fillId="0" borderId="109" xfId="3" applyFont="1" applyBorder="1" applyAlignment="1">
      <alignment horizontal="center" vertical="center"/>
    </xf>
    <xf numFmtId="0" fontId="23" fillId="0" borderId="110" xfId="3" applyFont="1" applyBorder="1" applyAlignment="1">
      <alignment horizontal="center" vertical="center"/>
    </xf>
    <xf numFmtId="4" fontId="4" fillId="5" borderId="31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4" fontId="4" fillId="8" borderId="31" xfId="3" applyNumberFormat="1" applyFont="1" applyFill="1" applyBorder="1" applyAlignment="1">
      <alignment vertical="center"/>
    </xf>
    <xf numFmtId="4" fontId="4" fillId="12" borderId="31" xfId="3" applyNumberFormat="1" applyFont="1" applyFill="1" applyBorder="1" applyAlignment="1">
      <alignment vertical="center"/>
    </xf>
    <xf numFmtId="0" fontId="34" fillId="0" borderId="19" xfId="13" applyFont="1" applyBorder="1" applyAlignment="1">
      <alignment horizontal="center" vertical="center"/>
    </xf>
    <xf numFmtId="0" fontId="34" fillId="0" borderId="24" xfId="13" applyFont="1" applyBorder="1" applyAlignment="1">
      <alignment horizontal="center" vertical="center"/>
    </xf>
    <xf numFmtId="0" fontId="34" fillId="0" borderId="29" xfId="13" applyFont="1" applyBorder="1" applyAlignment="1">
      <alignment horizontal="center" vertical="center"/>
    </xf>
    <xf numFmtId="0" fontId="34" fillId="0" borderId="89" xfId="13" applyFont="1" applyFill="1" applyBorder="1" applyAlignment="1">
      <alignment horizontal="center" vertical="center"/>
    </xf>
    <xf numFmtId="4" fontId="4" fillId="0" borderId="77" xfId="3" applyNumberFormat="1" applyFont="1" applyFill="1" applyBorder="1" applyAlignment="1">
      <alignment horizontal="center" vertical="top" wrapText="1"/>
    </xf>
    <xf numFmtId="4" fontId="22" fillId="0" borderId="74" xfId="3" applyNumberFormat="1" applyFont="1" applyFill="1" applyBorder="1" applyAlignment="1">
      <alignment horizontal="center" vertical="top" wrapText="1"/>
    </xf>
    <xf numFmtId="0" fontId="4" fillId="0" borderId="0" xfId="19" applyFont="1" applyBorder="1" applyAlignment="1">
      <alignment vertical="top" wrapText="1"/>
    </xf>
    <xf numFmtId="0" fontId="4" fillId="0" borderId="0" xfId="19" applyFont="1" applyBorder="1" applyAlignment="1">
      <alignment vertical="top"/>
    </xf>
    <xf numFmtId="4" fontId="10" fillId="5" borderId="31" xfId="3" applyNumberFormat="1" applyFont="1" applyFill="1" applyBorder="1" applyAlignment="1">
      <alignment vertical="center"/>
    </xf>
    <xf numFmtId="0" fontId="10" fillId="0" borderId="95" xfId="7" applyFont="1" applyBorder="1" applyAlignment="1">
      <alignment horizontal="center" vertical="center"/>
    </xf>
    <xf numFmtId="49" fontId="10" fillId="0" borderId="29" xfId="7" applyNumberFormat="1" applyFont="1" applyBorder="1" applyAlignment="1">
      <alignment horizontal="center" vertical="center"/>
    </xf>
    <xf numFmtId="0" fontId="10" fillId="0" borderId="30" xfId="24" applyFont="1" applyFill="1" applyBorder="1" applyAlignment="1">
      <alignment vertical="center" wrapText="1"/>
    </xf>
    <xf numFmtId="4" fontId="10" fillId="8" borderId="31" xfId="3" applyNumberFormat="1" applyFont="1" applyFill="1" applyBorder="1" applyAlignment="1">
      <alignment vertical="center" wrapText="1"/>
    </xf>
    <xf numFmtId="4" fontId="10" fillId="12" borderId="31" xfId="3" applyNumberFormat="1" applyFont="1" applyFill="1" applyBorder="1" applyAlignment="1">
      <alignment vertical="center"/>
    </xf>
    <xf numFmtId="0" fontId="4" fillId="0" borderId="95" xfId="6" applyFont="1" applyBorder="1" applyAlignment="1">
      <alignment horizontal="center" vertical="center"/>
    </xf>
    <xf numFmtId="0" fontId="10" fillId="0" borderId="5" xfId="34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49" fontId="18" fillId="0" borderId="0" xfId="3" applyNumberFormat="1" applyFont="1" applyFill="1" applyAlignment="1">
      <alignment horizontal="center" vertical="center"/>
    </xf>
    <xf numFmtId="0" fontId="31" fillId="0" borderId="32" xfId="7" applyFont="1" applyFill="1" applyBorder="1" applyAlignment="1">
      <alignment vertical="center"/>
    </xf>
    <xf numFmtId="49" fontId="5" fillId="0" borderId="0" xfId="3" applyNumberFormat="1" applyFont="1" applyFill="1" applyBorder="1" applyAlignment="1">
      <alignment vertical="top"/>
    </xf>
    <xf numFmtId="4" fontId="10" fillId="0" borderId="4" xfId="5" applyNumberFormat="1" applyFont="1" applyFill="1" applyBorder="1" applyAlignment="1">
      <alignment horizontal="center" vertical="center" wrapText="1"/>
    </xf>
    <xf numFmtId="0" fontId="22" fillId="0" borderId="4" xfId="19" applyFont="1" applyBorder="1" applyAlignment="1">
      <alignment vertical="center" wrapText="1"/>
    </xf>
    <xf numFmtId="0" fontId="22" fillId="0" borderId="9" xfId="19" applyFont="1" applyBorder="1" applyAlignment="1">
      <alignment vertical="center" wrapText="1"/>
    </xf>
    <xf numFmtId="0" fontId="22" fillId="0" borderId="14" xfId="19" applyFont="1" applyBorder="1" applyAlignment="1">
      <alignment vertical="center" wrapText="1"/>
    </xf>
    <xf numFmtId="4" fontId="4" fillId="0" borderId="9" xfId="3" applyNumberFormat="1" applyFont="1" applyFill="1" applyBorder="1" applyAlignment="1">
      <alignment vertical="center" wrapText="1"/>
    </xf>
    <xf numFmtId="4" fontId="4" fillId="0" borderId="64" xfId="3" applyNumberFormat="1" applyFont="1" applyFill="1" applyBorder="1" applyAlignment="1">
      <alignment vertical="center" wrapText="1"/>
    </xf>
    <xf numFmtId="4" fontId="51" fillId="0" borderId="4" xfId="6" applyNumberFormat="1" applyFont="1" applyFill="1" applyBorder="1" applyAlignment="1">
      <alignment horizontal="center" vertical="center" wrapText="1"/>
    </xf>
    <xf numFmtId="4" fontId="51" fillId="0" borderId="9" xfId="6" applyNumberFormat="1" applyFont="1" applyFill="1" applyBorder="1" applyAlignment="1">
      <alignment vertical="center" wrapText="1"/>
    </xf>
    <xf numFmtId="4" fontId="51" fillId="0" borderId="21" xfId="6" applyNumberFormat="1" applyFont="1" applyFill="1" applyBorder="1" applyAlignment="1">
      <alignment vertical="center" wrapText="1"/>
    </xf>
    <xf numFmtId="4" fontId="51" fillId="0" borderId="64" xfId="6" applyNumberFormat="1" applyFont="1" applyFill="1" applyBorder="1" applyAlignment="1">
      <alignment vertical="center" wrapText="1"/>
    </xf>
    <xf numFmtId="4" fontId="51" fillId="0" borderId="4" xfId="6" applyNumberFormat="1" applyFont="1" applyFill="1" applyBorder="1" applyAlignment="1">
      <alignment vertical="center" wrapText="1"/>
    </xf>
    <xf numFmtId="4" fontId="10" fillId="0" borderId="9" xfId="5" applyNumberFormat="1" applyFont="1" applyFill="1" applyBorder="1" applyAlignment="1">
      <alignment vertical="center" wrapText="1"/>
    </xf>
    <xf numFmtId="4" fontId="51" fillId="0" borderId="14" xfId="6" applyNumberFormat="1" applyFont="1" applyFill="1" applyBorder="1" applyAlignment="1">
      <alignment vertical="center" wrapText="1"/>
    </xf>
    <xf numFmtId="0" fontId="34" fillId="0" borderId="0" xfId="13" applyFont="1" applyFill="1" applyBorder="1" applyAlignment="1">
      <alignment horizontal="center" vertical="center"/>
    </xf>
    <xf numFmtId="0" fontId="1" fillId="0" borderId="0" xfId="14" applyFill="1" applyBorder="1"/>
    <xf numFmtId="4" fontId="34" fillId="5" borderId="14" xfId="13" applyNumberFormat="1" applyFont="1" applyFill="1" applyBorder="1" applyAlignment="1">
      <alignment vertical="center"/>
    </xf>
    <xf numFmtId="0" fontId="4" fillId="0" borderId="37" xfId="3" applyFont="1" applyFill="1" applyBorder="1" applyAlignment="1">
      <alignment horizontal="center" vertical="center"/>
    </xf>
    <xf numFmtId="0" fontId="34" fillId="0" borderId="13" xfId="13" applyFont="1" applyBorder="1" applyAlignment="1">
      <alignment horizontal="center" vertical="center"/>
    </xf>
    <xf numFmtId="0" fontId="34" fillId="0" borderId="70" xfId="13" applyFont="1" applyBorder="1" applyAlignment="1">
      <alignment vertical="center"/>
    </xf>
    <xf numFmtId="4" fontId="34" fillId="8" borderId="14" xfId="13" applyNumberFormat="1" applyFont="1" applyFill="1" applyBorder="1" applyAlignment="1">
      <alignment vertical="center"/>
    </xf>
    <xf numFmtId="4" fontId="4" fillId="12" borderId="14" xfId="6" applyNumberFormat="1" applyFont="1" applyFill="1" applyBorder="1" applyAlignment="1">
      <alignment vertical="center"/>
    </xf>
    <xf numFmtId="4" fontId="33" fillId="0" borderId="1" xfId="3" applyNumberFormat="1" applyFont="1" applyFill="1" applyBorder="1" applyAlignment="1">
      <alignment horizontal="center" vertical="center" wrapText="1"/>
    </xf>
    <xf numFmtId="4" fontId="33" fillId="0" borderId="4" xfId="3" applyNumberFormat="1" applyFont="1" applyFill="1" applyBorder="1" applyAlignment="1">
      <alignment horizontal="center" vertical="center" wrapText="1"/>
    </xf>
    <xf numFmtId="49" fontId="4" fillId="0" borderId="32" xfId="3" applyNumberFormat="1" applyFont="1" applyFill="1" applyBorder="1" applyAlignment="1">
      <alignment horizontal="center" vertical="center" wrapText="1"/>
    </xf>
    <xf numFmtId="4" fontId="82" fillId="0" borderId="4" xfId="3" applyNumberFormat="1" applyFont="1" applyFill="1" applyBorder="1" applyAlignment="1">
      <alignment horizontal="center" vertical="center" wrapText="1"/>
    </xf>
    <xf numFmtId="49" fontId="4" fillId="0" borderId="118" xfId="3" applyNumberFormat="1" applyFont="1" applyFill="1" applyBorder="1" applyAlignment="1">
      <alignment horizontal="center" vertical="center" wrapText="1"/>
    </xf>
    <xf numFmtId="4" fontId="22" fillId="8" borderId="64" xfId="3" applyNumberFormat="1" applyFont="1" applyFill="1" applyBorder="1" applyAlignment="1">
      <alignment horizontal="right" vertical="center" wrapText="1"/>
    </xf>
    <xf numFmtId="4" fontId="4" fillId="5" borderId="31" xfId="6" applyNumberFormat="1" applyFont="1" applyFill="1" applyBorder="1" applyAlignment="1">
      <alignment vertical="center" wrapText="1"/>
    </xf>
    <xf numFmtId="4" fontId="4" fillId="12" borderId="31" xfId="6" applyNumberFormat="1" applyFont="1" applyFill="1" applyBorder="1" applyAlignment="1">
      <alignment horizontal="right" vertical="center" wrapText="1"/>
    </xf>
    <xf numFmtId="0" fontId="4" fillId="0" borderId="77" xfId="3" applyFont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49" fontId="4" fillId="0" borderId="127" xfId="3" applyNumberFormat="1" applyFont="1" applyFill="1" applyBorder="1" applyAlignment="1">
      <alignment horizontal="center" vertical="center"/>
    </xf>
    <xf numFmtId="0" fontId="4" fillId="0" borderId="0" xfId="17" applyFont="1" applyFill="1" applyBorder="1" applyAlignment="1">
      <alignment vertical="center" wrapText="1"/>
    </xf>
    <xf numFmtId="4" fontId="35" fillId="0" borderId="0" xfId="17" applyNumberFormat="1" applyFont="1" applyFill="1" applyBorder="1" applyAlignment="1">
      <alignment horizontal="right" vertical="center" wrapText="1"/>
    </xf>
    <xf numFmtId="49" fontId="4" fillId="0" borderId="82" xfId="3" applyNumberFormat="1" applyFont="1" applyFill="1" applyBorder="1" applyAlignment="1">
      <alignment horizontal="center" vertical="center"/>
    </xf>
    <xf numFmtId="49" fontId="4" fillId="0" borderId="13" xfId="22" applyNumberFormat="1" applyFont="1" applyFill="1" applyBorder="1" applyAlignment="1">
      <alignment horizontal="center" vertical="center"/>
    </xf>
    <xf numFmtId="0" fontId="4" fillId="0" borderId="12" xfId="17" applyFont="1" applyBorder="1" applyAlignment="1">
      <alignment vertical="center" wrapText="1"/>
    </xf>
    <xf numFmtId="4" fontId="35" fillId="8" borderId="11" xfId="17" applyNumberFormat="1" applyFont="1" applyFill="1" applyBorder="1" applyAlignment="1">
      <alignment horizontal="right" vertical="center" wrapText="1"/>
    </xf>
    <xf numFmtId="4" fontId="35" fillId="12" borderId="14" xfId="19" applyNumberFormat="1" applyFont="1" applyFill="1" applyBorder="1" applyAlignment="1">
      <alignment vertical="center" wrapText="1"/>
    </xf>
    <xf numFmtId="49" fontId="4" fillId="0" borderId="0" xfId="25" applyNumberFormat="1" applyFont="1" applyFill="1" applyBorder="1" applyAlignment="1">
      <alignment horizontal="center" vertical="center"/>
    </xf>
    <xf numFmtId="0" fontId="4" fillId="0" borderId="0" xfId="25" applyFont="1" applyFill="1" applyBorder="1" applyAlignment="1">
      <alignment vertical="center"/>
    </xf>
    <xf numFmtId="0" fontId="4" fillId="0" borderId="15" xfId="19" applyFont="1" applyBorder="1" applyAlignment="1">
      <alignment horizontal="center" vertical="center"/>
    </xf>
    <xf numFmtId="49" fontId="4" fillId="9" borderId="13" xfId="25" applyNumberFormat="1" applyFont="1" applyFill="1" applyBorder="1" applyAlignment="1">
      <alignment horizontal="center" vertical="center"/>
    </xf>
    <xf numFmtId="0" fontId="4" fillId="0" borderId="12" xfId="25" applyFont="1" applyBorder="1" applyAlignment="1">
      <alignment vertical="center" wrapText="1"/>
    </xf>
    <xf numFmtId="4" fontId="23" fillId="5" borderId="4" xfId="19" applyNumberFormat="1" applyFont="1" applyFill="1" applyBorder="1" applyAlignment="1">
      <alignment vertical="center"/>
    </xf>
    <xf numFmtId="0" fontId="23" fillId="0" borderId="147" xfId="3" applyFont="1" applyBorder="1" applyAlignment="1">
      <alignment horizontal="center" vertical="center"/>
    </xf>
    <xf numFmtId="0" fontId="23" fillId="0" borderId="162" xfId="3" applyFont="1" applyBorder="1" applyAlignment="1">
      <alignment horizontal="center" vertical="center"/>
    </xf>
    <xf numFmtId="0" fontId="23" fillId="0" borderId="72" xfId="3" applyFont="1" applyBorder="1" applyAlignment="1">
      <alignment horizontal="left" vertical="center"/>
    </xf>
    <xf numFmtId="4" fontId="23" fillId="8" borderId="4" xfId="19" applyNumberFormat="1" applyFont="1" applyFill="1" applyBorder="1" applyAlignment="1">
      <alignment vertical="center"/>
    </xf>
    <xf numFmtId="4" fontId="23" fillId="12" borderId="80" xfId="19" applyNumberFormat="1" applyFont="1" applyFill="1" applyBorder="1" applyAlignment="1">
      <alignment vertical="center"/>
    </xf>
    <xf numFmtId="4" fontId="83" fillId="0" borderId="1" xfId="3" applyNumberFormat="1" applyFont="1" applyFill="1" applyBorder="1" applyAlignment="1">
      <alignment horizontal="center" vertical="center"/>
    </xf>
    <xf numFmtId="4" fontId="55" fillId="5" borderId="64" xfId="1" applyNumberFormat="1" applyFont="1" applyFill="1" applyBorder="1" applyAlignment="1">
      <alignment vertical="center"/>
    </xf>
    <xf numFmtId="0" fontId="55" fillId="0" borderId="11" xfId="1" applyFont="1" applyFill="1" applyBorder="1" applyAlignment="1">
      <alignment horizontal="center" vertical="center"/>
    </xf>
    <xf numFmtId="0" fontId="4" fillId="0" borderId="7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left" vertical="center" wrapText="1"/>
    </xf>
    <xf numFmtId="4" fontId="54" fillId="0" borderId="4" xfId="1" applyNumberFormat="1" applyFont="1" applyFill="1" applyBorder="1" applyAlignment="1">
      <alignment horizontal="center" vertical="center"/>
    </xf>
    <xf numFmtId="4" fontId="50" fillId="0" borderId="0" xfId="23" applyNumberFormat="1" applyFont="1" applyFill="1" applyBorder="1" applyAlignment="1">
      <alignment vertical="center"/>
    </xf>
    <xf numFmtId="0" fontId="50" fillId="0" borderId="0" xfId="23" applyFont="1" applyFill="1" applyBorder="1" applyAlignment="1">
      <alignment horizontal="center" vertical="center"/>
    </xf>
    <xf numFmtId="166" fontId="50" fillId="0" borderId="0" xfId="23" applyNumberFormat="1" applyFont="1" applyFill="1" applyBorder="1" applyAlignment="1">
      <alignment vertical="center"/>
    </xf>
    <xf numFmtId="0" fontId="4" fillId="0" borderId="0" xfId="20" applyFont="1" applyFill="1" applyBorder="1" applyAlignment="1">
      <alignment vertical="center"/>
    </xf>
    <xf numFmtId="0" fontId="2" fillId="0" borderId="0" xfId="2" applyFill="1" applyAlignment="1">
      <alignment vertical="center"/>
    </xf>
    <xf numFmtId="0" fontId="2" fillId="0" borderId="0" xfId="20" applyFill="1" applyAlignment="1">
      <alignment vertical="center"/>
    </xf>
    <xf numFmtId="0" fontId="18" fillId="0" borderId="0" xfId="1" applyFont="1" applyFill="1" applyBorder="1" applyAlignment="1"/>
    <xf numFmtId="49" fontId="5" fillId="0" borderId="0" xfId="3" applyNumberFormat="1" applyFont="1" applyFill="1" applyBorder="1" applyAlignment="1">
      <alignment vertical="center"/>
    </xf>
    <xf numFmtId="0" fontId="23" fillId="0" borderId="0" xfId="7" applyFont="1" applyFill="1" applyBorder="1" applyAlignment="1">
      <alignment vertical="center"/>
    </xf>
    <xf numFmtId="4" fontId="23" fillId="0" borderId="0" xfId="19" applyNumberFormat="1" applyFont="1" applyFill="1" applyBorder="1" applyAlignment="1">
      <alignment vertical="center" wrapText="1"/>
    </xf>
    <xf numFmtId="0" fontId="23" fillId="0" borderId="12" xfId="7" applyFont="1" applyFill="1" applyBorder="1" applyAlignment="1">
      <alignment vertical="center"/>
    </xf>
    <xf numFmtId="4" fontId="23" fillId="8" borderId="14" xfId="7" applyNumberFormat="1" applyFont="1" applyFill="1" applyBorder="1" applyAlignment="1">
      <alignment vertical="center"/>
    </xf>
    <xf numFmtId="4" fontId="23" fillId="12" borderId="14" xfId="19" applyNumberFormat="1" applyFont="1" applyFill="1" applyBorder="1" applyAlignment="1">
      <alignment vertical="center" wrapText="1"/>
    </xf>
    <xf numFmtId="4" fontId="35" fillId="8" borderId="64" xfId="19" applyNumberFormat="1" applyFont="1" applyFill="1" applyBorder="1" applyAlignment="1">
      <alignment vertical="center" wrapText="1"/>
    </xf>
    <xf numFmtId="0" fontId="4" fillId="0" borderId="126" xfId="19" applyFont="1" applyFill="1" applyBorder="1" applyAlignment="1">
      <alignment vertical="center" wrapText="1"/>
    </xf>
    <xf numFmtId="0" fontId="4" fillId="0" borderId="77" xfId="19" applyFont="1" applyFill="1" applyBorder="1" applyAlignment="1">
      <alignment vertical="center" wrapText="1"/>
    </xf>
    <xf numFmtId="0" fontId="4" fillId="0" borderId="0" xfId="22" applyFont="1" applyFill="1" applyBorder="1" applyAlignment="1">
      <alignment vertical="center" wrapText="1"/>
    </xf>
    <xf numFmtId="0" fontId="4" fillId="0" borderId="29" xfId="17" applyFont="1" applyFill="1" applyBorder="1" applyAlignment="1">
      <alignment vertical="center" wrapText="1"/>
    </xf>
    <xf numFmtId="4" fontId="22" fillId="5" borderId="64" xfId="19" applyNumberFormat="1" applyFont="1" applyFill="1" applyBorder="1" applyAlignment="1">
      <alignment vertical="center" wrapText="1"/>
    </xf>
    <xf numFmtId="0" fontId="4" fillId="0" borderId="89" xfId="30" applyFont="1" applyFill="1" applyBorder="1" applyAlignment="1">
      <alignment horizontal="center" vertical="center"/>
    </xf>
    <xf numFmtId="0" fontId="4" fillId="0" borderId="70" xfId="22" applyFont="1" applyFill="1" applyBorder="1" applyAlignment="1">
      <alignment vertical="center" wrapText="1"/>
    </xf>
    <xf numFmtId="4" fontId="22" fillId="8" borderId="64" xfId="19" applyNumberFormat="1" applyFont="1" applyFill="1" applyBorder="1" applyAlignment="1">
      <alignment vertical="center" wrapText="1"/>
    </xf>
    <xf numFmtId="4" fontId="22" fillId="5" borderId="35" xfId="19" applyNumberFormat="1" applyFont="1" applyFill="1" applyBorder="1" applyAlignment="1">
      <alignment vertical="center"/>
    </xf>
    <xf numFmtId="0" fontId="34" fillId="0" borderId="34" xfId="30" applyFont="1" applyFill="1" applyBorder="1" applyAlignment="1">
      <alignment horizontal="center" vertical="center"/>
    </xf>
    <xf numFmtId="4" fontId="22" fillId="8" borderId="35" xfId="19" applyNumberFormat="1" applyFont="1" applyFill="1" applyBorder="1" applyAlignment="1">
      <alignment vertical="center"/>
    </xf>
    <xf numFmtId="4" fontId="4" fillId="12" borderId="115" xfId="19" applyNumberFormat="1" applyFont="1" applyFill="1" applyBorder="1"/>
    <xf numFmtId="0" fontId="4" fillId="0" borderId="35" xfId="19" applyFont="1" applyBorder="1" applyAlignment="1">
      <alignment horizontal="left" wrapText="1"/>
    </xf>
    <xf numFmtId="0" fontId="34" fillId="0" borderId="19" xfId="30" applyFont="1" applyFill="1" applyBorder="1" applyAlignment="1">
      <alignment horizontal="center" vertical="center"/>
    </xf>
    <xf numFmtId="0" fontId="4" fillId="0" borderId="21" xfId="19" applyFont="1" applyBorder="1" applyAlignment="1">
      <alignment horizontal="left" wrapText="1"/>
    </xf>
    <xf numFmtId="4" fontId="10" fillId="5" borderId="14" xfId="19" applyNumberFormat="1" applyFont="1" applyFill="1" applyBorder="1" applyAlignment="1">
      <alignment vertical="center" wrapText="1"/>
    </xf>
    <xf numFmtId="4" fontId="10" fillId="8" borderId="14" xfId="19" applyNumberFormat="1" applyFont="1" applyFill="1" applyBorder="1" applyAlignment="1">
      <alignment vertical="center" wrapText="1"/>
    </xf>
    <xf numFmtId="4" fontId="10" fillId="12" borderId="14" xfId="19" applyNumberFormat="1" applyFont="1" applyFill="1" applyBorder="1" applyAlignment="1">
      <alignment vertical="center" wrapText="1"/>
    </xf>
    <xf numFmtId="4" fontId="22" fillId="0" borderId="0" xfId="19" applyNumberFormat="1" applyFont="1" applyFill="1" applyBorder="1" applyAlignment="1">
      <alignment vertical="center"/>
    </xf>
    <xf numFmtId="0" fontId="4" fillId="0" borderId="0" xfId="19" applyFont="1" applyFill="1" applyBorder="1" applyAlignment="1">
      <alignment horizontal="left" wrapText="1"/>
    </xf>
    <xf numFmtId="4" fontId="4" fillId="8" borderId="32" xfId="19" applyNumberFormat="1" applyFont="1" applyFill="1" applyBorder="1" applyAlignment="1">
      <alignment vertical="center"/>
    </xf>
    <xf numFmtId="49" fontId="4" fillId="0" borderId="89" xfId="6" applyNumberFormat="1" applyFont="1" applyFill="1" applyBorder="1" applyAlignment="1">
      <alignment horizontal="center" vertical="center"/>
    </xf>
    <xf numFmtId="0" fontId="67" fillId="0" borderId="0" xfId="19" applyFont="1" applyAlignment="1">
      <alignment horizontal="right" vertical="center"/>
    </xf>
    <xf numFmtId="0" fontId="68" fillId="0" borderId="0" xfId="19" applyFont="1" applyAlignment="1">
      <alignment horizontal="center"/>
    </xf>
    <xf numFmtId="0" fontId="73" fillId="0" borderId="0" xfId="19" applyFont="1" applyAlignment="1">
      <alignment horizontal="center" vertical="center" wrapText="1"/>
    </xf>
    <xf numFmtId="49" fontId="42" fillId="0" borderId="0" xfId="19" applyNumberFormat="1" applyFont="1" applyAlignment="1">
      <alignment horizontal="center"/>
    </xf>
    <xf numFmtId="0" fontId="4" fillId="0" borderId="0" xfId="34" applyFont="1" applyAlignment="1">
      <alignment horizontal="left"/>
    </xf>
    <xf numFmtId="0" fontId="18" fillId="0" borderId="0" xfId="34" applyFont="1" applyAlignment="1">
      <alignment horizontal="center"/>
    </xf>
    <xf numFmtId="0" fontId="4" fillId="0" borderId="0" xfId="34" applyFont="1" applyAlignment="1">
      <alignment horizontal="left" wrapText="1"/>
    </xf>
    <xf numFmtId="0" fontId="73" fillId="0" borderId="0" xfId="28" applyFont="1" applyAlignment="1">
      <alignment horizontal="center"/>
    </xf>
    <xf numFmtId="0" fontId="73" fillId="0" borderId="0" xfId="28" applyFont="1" applyAlignment="1">
      <alignment horizontal="center" vertical="center" shrinkToFit="1"/>
    </xf>
    <xf numFmtId="0" fontId="4" fillId="0" borderId="20" xfId="34" applyFont="1" applyBorder="1" applyAlignment="1">
      <alignment vertical="center"/>
    </xf>
    <xf numFmtId="0" fontId="4" fillId="0" borderId="22" xfId="34" applyFont="1" applyBorder="1" applyAlignment="1">
      <alignment vertical="center"/>
    </xf>
    <xf numFmtId="0" fontId="4" fillId="0" borderId="91" xfId="34" applyFont="1" applyBorder="1" applyAlignment="1">
      <alignment vertical="center"/>
    </xf>
    <xf numFmtId="0" fontId="3" fillId="2" borderId="20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86" xfId="1" applyFont="1" applyFill="1" applyBorder="1" applyAlignment="1">
      <alignment horizontal="center"/>
    </xf>
    <xf numFmtId="0" fontId="18" fillId="3" borderId="20" xfId="34" applyFont="1" applyFill="1" applyBorder="1" applyAlignment="1">
      <alignment horizontal="center" vertical="center"/>
    </xf>
    <xf numFmtId="0" fontId="18" fillId="3" borderId="22" xfId="34" applyFont="1" applyFill="1" applyBorder="1" applyAlignment="1">
      <alignment horizontal="center" vertical="center"/>
    </xf>
    <xf numFmtId="0" fontId="18" fillId="3" borderId="86" xfId="34" applyFont="1" applyFill="1" applyBorder="1" applyAlignment="1">
      <alignment horizontal="center" vertical="center"/>
    </xf>
    <xf numFmtId="0" fontId="10" fillId="0" borderId="16" xfId="34" applyFont="1" applyBorder="1" applyAlignment="1">
      <alignment horizontal="center" vertical="center"/>
    </xf>
    <xf numFmtId="0" fontId="10" fillId="0" borderId="3" xfId="34" applyFont="1" applyBorder="1" applyAlignment="1">
      <alignment horizontal="center" vertical="center"/>
    </xf>
    <xf numFmtId="0" fontId="10" fillId="0" borderId="2" xfId="34" applyFont="1" applyBorder="1" applyAlignment="1">
      <alignment horizontal="center" vertical="center"/>
    </xf>
    <xf numFmtId="0" fontId="10" fillId="0" borderId="16" xfId="34" applyFont="1" applyBorder="1" applyAlignment="1">
      <alignment vertical="center"/>
    </xf>
    <xf numFmtId="0" fontId="10" fillId="0" borderId="3" xfId="34" applyFont="1" applyBorder="1" applyAlignment="1">
      <alignment vertical="center"/>
    </xf>
    <xf numFmtId="0" fontId="10" fillId="0" borderId="2" xfId="34" applyFont="1" applyBorder="1" applyAlignment="1">
      <alignment vertical="center"/>
    </xf>
    <xf numFmtId="0" fontId="4" fillId="0" borderId="7" xfId="34" applyFont="1" applyBorder="1" applyAlignment="1">
      <alignment vertical="center"/>
    </xf>
    <xf numFmtId="0" fontId="4" fillId="0" borderId="10" xfId="34" applyFont="1" applyBorder="1" applyAlignment="1">
      <alignment vertical="center"/>
    </xf>
    <xf numFmtId="0" fontId="4" fillId="0" borderId="117" xfId="34" applyFont="1" applyBorder="1" applyAlignment="1">
      <alignment vertical="center"/>
    </xf>
    <xf numFmtId="0" fontId="4" fillId="0" borderId="118" xfId="34" applyFont="1" applyBorder="1" applyAlignment="1">
      <alignment vertical="center"/>
    </xf>
    <xf numFmtId="0" fontId="4" fillId="0" borderId="126" xfId="34" applyFont="1" applyBorder="1" applyAlignment="1">
      <alignment vertical="center"/>
    </xf>
    <xf numFmtId="0" fontId="47" fillId="0" borderId="5" xfId="34" applyFont="1" applyBorder="1" applyAlignment="1">
      <alignment vertical="center"/>
    </xf>
    <xf numFmtId="0" fontId="4" fillId="0" borderId="29" xfId="34" applyFont="1" applyBorder="1" applyAlignment="1">
      <alignment vertical="center"/>
    </xf>
    <xf numFmtId="0" fontId="4" fillId="0" borderId="30" xfId="34" applyFont="1" applyBorder="1" applyAlignment="1">
      <alignment vertical="center"/>
    </xf>
    <xf numFmtId="0" fontId="4" fillId="0" borderId="19" xfId="34" applyFont="1" applyBorder="1" applyAlignment="1">
      <alignment vertical="center"/>
    </xf>
    <xf numFmtId="0" fontId="4" fillId="0" borderId="2" xfId="34" applyFont="1" applyFill="1" applyBorder="1" applyAlignment="1">
      <alignment vertical="center"/>
    </xf>
    <xf numFmtId="0" fontId="4" fillId="0" borderId="5" xfId="34" applyFont="1" applyFill="1" applyBorder="1" applyAlignment="1">
      <alignment vertical="center"/>
    </xf>
    <xf numFmtId="0" fontId="4" fillId="0" borderId="20" xfId="34" applyFont="1" applyBorder="1" applyAlignment="1">
      <alignment horizontal="left" vertical="center"/>
    </xf>
    <xf numFmtId="0" fontId="4" fillId="0" borderId="91" xfId="34" applyFont="1" applyBorder="1" applyAlignment="1">
      <alignment horizontal="left" vertical="center"/>
    </xf>
    <xf numFmtId="0" fontId="10" fillId="0" borderId="3" xfId="34" applyFont="1" applyBorder="1" applyAlignment="1">
      <alignment horizontal="left" vertical="center"/>
    </xf>
    <xf numFmtId="0" fontId="10" fillId="0" borderId="2" xfId="34" applyFont="1" applyBorder="1" applyAlignment="1">
      <alignment horizontal="left" vertical="center"/>
    </xf>
    <xf numFmtId="0" fontId="4" fillId="0" borderId="7" xfId="34" applyFont="1" applyBorder="1" applyAlignment="1">
      <alignment horizontal="left" vertical="center"/>
    </xf>
    <xf numFmtId="0" fontId="4" fillId="0" borderId="122" xfId="34" applyFont="1" applyBorder="1" applyAlignment="1">
      <alignment horizontal="left" vertical="center"/>
    </xf>
    <xf numFmtId="0" fontId="4" fillId="0" borderId="12" xfId="34" applyFont="1" applyBorder="1" applyAlignment="1">
      <alignment horizontal="left" vertical="center"/>
    </xf>
    <xf numFmtId="0" fontId="4" fillId="0" borderId="92" xfId="34" applyFont="1" applyBorder="1" applyAlignment="1">
      <alignment horizontal="left" vertical="center"/>
    </xf>
    <xf numFmtId="0" fontId="4" fillId="0" borderId="2" xfId="34" applyFont="1" applyFill="1" applyBorder="1" applyAlignment="1">
      <alignment horizontal="left" vertical="center"/>
    </xf>
    <xf numFmtId="0" fontId="4" fillId="0" borderId="80" xfId="34" applyFont="1" applyFill="1" applyBorder="1" applyAlignment="1">
      <alignment horizontal="left" vertical="center"/>
    </xf>
    <xf numFmtId="0" fontId="4" fillId="0" borderId="117" xfId="34" applyFont="1" applyBorder="1" applyAlignment="1">
      <alignment horizontal="left" vertical="center"/>
    </xf>
    <xf numFmtId="0" fontId="4" fillId="0" borderId="126" xfId="34" applyFont="1" applyBorder="1" applyAlignment="1">
      <alignment horizontal="left" vertical="center"/>
    </xf>
    <xf numFmtId="0" fontId="10" fillId="0" borderId="2" xfId="34" applyFont="1" applyFill="1" applyBorder="1" applyAlignment="1">
      <alignment horizontal="left" vertical="center"/>
    </xf>
    <xf numFmtId="0" fontId="10" fillId="0" borderId="5" xfId="34" applyFont="1" applyFill="1" applyBorder="1" applyAlignment="1">
      <alignment horizontal="left" vertical="center"/>
    </xf>
    <xf numFmtId="0" fontId="10" fillId="0" borderId="80" xfId="34" applyFont="1" applyFill="1" applyBorder="1" applyAlignment="1">
      <alignment horizontal="left" vertical="center"/>
    </xf>
    <xf numFmtId="0" fontId="10" fillId="0" borderId="1" xfId="34" applyFont="1" applyBorder="1" applyAlignment="1">
      <alignment horizontal="center" vertical="center"/>
    </xf>
    <xf numFmtId="0" fontId="10" fillId="0" borderId="5" xfId="34" applyFont="1" applyBorder="1" applyAlignment="1">
      <alignment horizontal="center" vertical="center"/>
    </xf>
    <xf numFmtId="0" fontId="10" fillId="0" borderId="80" xfId="34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80" xfId="1" applyFont="1" applyBorder="1" applyAlignment="1">
      <alignment horizontal="center" vertical="center"/>
    </xf>
    <xf numFmtId="49" fontId="4" fillId="0" borderId="49" xfId="34" applyNumberFormat="1" applyFont="1" applyFill="1" applyBorder="1" applyAlignment="1">
      <alignment horizontal="center" vertical="center" textRotation="90" wrapText="1"/>
    </xf>
    <xf numFmtId="49" fontId="4" fillId="0" borderId="35" xfId="34" applyNumberFormat="1" applyFont="1" applyFill="1" applyBorder="1" applyAlignment="1">
      <alignment horizontal="center" vertical="center" textRotation="90" wrapText="1"/>
    </xf>
    <xf numFmtId="49" fontId="4" fillId="0" borderId="14" xfId="34" applyNumberFormat="1" applyFont="1" applyFill="1" applyBorder="1" applyAlignment="1">
      <alignment horizontal="center" vertical="center" textRotation="90" wrapText="1"/>
    </xf>
    <xf numFmtId="49" fontId="4" fillId="0" borderId="24" xfId="34" applyNumberFormat="1" applyFont="1" applyBorder="1" applyAlignment="1">
      <alignment horizontal="center" vertical="center"/>
    </xf>
    <xf numFmtId="49" fontId="4" fillId="0" borderId="13" xfId="34" applyNumberFormat="1" applyFont="1" applyBorder="1" applyAlignment="1">
      <alignment horizontal="center" vertical="center"/>
    </xf>
    <xf numFmtId="49" fontId="4" fillId="0" borderId="34" xfId="34" applyNumberFormat="1" applyFont="1" applyBorder="1" applyAlignment="1">
      <alignment horizontal="center" vertical="center"/>
    </xf>
    <xf numFmtId="49" fontId="4" fillId="0" borderId="29" xfId="34" applyNumberFormat="1" applyFont="1" applyBorder="1" applyAlignment="1">
      <alignment horizontal="center" vertical="center"/>
    </xf>
    <xf numFmtId="0" fontId="18" fillId="12" borderId="20" xfId="1" applyFont="1" applyFill="1" applyBorder="1" applyAlignment="1">
      <alignment horizontal="center"/>
    </xf>
    <xf numFmtId="0" fontId="18" fillId="12" borderId="22" xfId="1" applyFont="1" applyFill="1" applyBorder="1" applyAlignment="1">
      <alignment horizontal="center"/>
    </xf>
    <xf numFmtId="0" fontId="18" fillId="12" borderId="86" xfId="1" applyFont="1" applyFill="1" applyBorder="1" applyAlignment="1">
      <alignment horizontal="center"/>
    </xf>
    <xf numFmtId="49" fontId="5" fillId="3" borderId="20" xfId="3" applyNumberFormat="1" applyFont="1" applyFill="1" applyBorder="1" applyAlignment="1">
      <alignment horizontal="center" vertical="center"/>
    </xf>
    <xf numFmtId="49" fontId="5" fillId="3" borderId="22" xfId="3" applyNumberFormat="1" applyFont="1" applyFill="1" applyBorder="1" applyAlignment="1">
      <alignment horizontal="center" vertical="center"/>
    </xf>
    <xf numFmtId="49" fontId="5" fillId="3" borderId="86" xfId="3" applyNumberFormat="1" applyFont="1" applyFill="1" applyBorder="1" applyAlignment="1">
      <alignment horizontal="center" vertical="center"/>
    </xf>
    <xf numFmtId="0" fontId="16" fillId="6" borderId="2" xfId="3" applyFont="1" applyFill="1" applyBorder="1" applyAlignment="1">
      <alignment horizontal="left" vertical="center" wrapText="1"/>
    </xf>
    <xf numFmtId="0" fontId="16" fillId="6" borderId="5" xfId="3" applyFont="1" applyFill="1" applyBorder="1" applyAlignment="1">
      <alignment horizontal="left" vertical="center" wrapText="1"/>
    </xf>
    <xf numFmtId="0" fontId="16" fillId="10" borderId="2" xfId="3" applyFont="1" applyFill="1" applyBorder="1" applyAlignment="1">
      <alignment horizontal="left" vertical="center" wrapText="1"/>
    </xf>
    <xf numFmtId="0" fontId="16" fillId="10" borderId="5" xfId="3" applyFont="1" applyFill="1" applyBorder="1" applyAlignment="1">
      <alignment horizontal="left" vertical="center" wrapText="1"/>
    </xf>
    <xf numFmtId="0" fontId="16" fillId="11" borderId="2" xfId="3" applyFont="1" applyFill="1" applyBorder="1" applyAlignment="1">
      <alignment horizontal="left" vertical="center" wrapText="1"/>
    </xf>
    <xf numFmtId="0" fontId="16" fillId="11" borderId="5" xfId="3" applyFont="1" applyFill="1" applyBorder="1" applyAlignment="1">
      <alignment horizontal="left" vertical="center" wrapText="1"/>
    </xf>
    <xf numFmtId="49" fontId="5" fillId="6" borderId="20" xfId="3" applyNumberFormat="1" applyFont="1" applyFill="1" applyBorder="1" applyAlignment="1">
      <alignment horizontal="center"/>
    </xf>
    <xf numFmtId="49" fontId="5" fillId="6" borderId="22" xfId="3" applyNumberFormat="1" applyFont="1" applyFill="1" applyBorder="1" applyAlignment="1">
      <alignment horizontal="center"/>
    </xf>
    <xf numFmtId="49" fontId="5" fillId="6" borderId="86" xfId="3" applyNumberFormat="1" applyFont="1" applyFill="1" applyBorder="1" applyAlignment="1">
      <alignment horizontal="center"/>
    </xf>
    <xf numFmtId="4" fontId="40" fillId="5" borderId="19" xfId="18" applyNumberFormat="1" applyFont="1" applyFill="1" applyBorder="1" applyAlignment="1"/>
    <xf numFmtId="0" fontId="15" fillId="0" borderId="19" xfId="18" applyFont="1" applyBorder="1" applyAlignment="1">
      <alignment horizontal="left"/>
    </xf>
    <xf numFmtId="4" fontId="16" fillId="14" borderId="19" xfId="18" applyNumberFormat="1" applyFont="1" applyFill="1" applyBorder="1" applyAlignment="1"/>
    <xf numFmtId="0" fontId="15" fillId="0" borderId="49" xfId="18" applyFont="1" applyBorder="1" applyAlignment="1">
      <alignment horizontal="center" vertical="center"/>
    </xf>
    <xf numFmtId="0" fontId="15" fillId="0" borderId="14" xfId="18" applyFont="1" applyBorder="1" applyAlignment="1">
      <alignment horizontal="center" vertical="center"/>
    </xf>
    <xf numFmtId="4" fontId="16" fillId="12" borderId="20" xfId="18" applyNumberFormat="1" applyFont="1" applyFill="1" applyBorder="1" applyAlignment="1"/>
    <xf numFmtId="4" fontId="16" fillId="12" borderId="86" xfId="18" applyNumberFormat="1" applyFont="1" applyFill="1" applyBorder="1" applyAlignment="1"/>
    <xf numFmtId="4" fontId="16" fillId="7" borderId="19" xfId="18" applyNumberFormat="1" applyFont="1" applyFill="1" applyBorder="1" applyAlignment="1"/>
    <xf numFmtId="4" fontId="16" fillId="0" borderId="19" xfId="18" applyNumberFormat="1" applyFont="1" applyFill="1" applyBorder="1" applyAlignment="1"/>
    <xf numFmtId="0" fontId="15" fillId="0" borderId="0" xfId="18" applyFont="1" applyAlignment="1">
      <alignment horizontal="center"/>
    </xf>
    <xf numFmtId="0" fontId="3" fillId="5" borderId="20" xfId="18" applyFont="1" applyFill="1" applyBorder="1" applyAlignment="1">
      <alignment horizontal="center"/>
    </xf>
    <xf numFmtId="0" fontId="3" fillId="5" borderId="22" xfId="18" applyFont="1" applyFill="1" applyBorder="1" applyAlignment="1">
      <alignment horizontal="center"/>
    </xf>
    <xf numFmtId="0" fontId="3" fillId="5" borderId="86" xfId="18" applyFont="1" applyFill="1" applyBorder="1" applyAlignment="1">
      <alignment horizontal="center"/>
    </xf>
    <xf numFmtId="0" fontId="18" fillId="6" borderId="20" xfId="18" applyFont="1" applyFill="1" applyBorder="1" applyAlignment="1">
      <alignment horizontal="center"/>
    </xf>
    <xf numFmtId="0" fontId="18" fillId="6" borderId="22" xfId="18" applyFont="1" applyFill="1" applyBorder="1" applyAlignment="1">
      <alignment horizontal="center"/>
    </xf>
    <xf numFmtId="0" fontId="18" fillId="6" borderId="86" xfId="18" applyFont="1" applyFill="1" applyBorder="1" applyAlignment="1">
      <alignment horizontal="center"/>
    </xf>
    <xf numFmtId="0" fontId="18" fillId="0" borderId="0" xfId="18" applyFont="1" applyAlignment="1">
      <alignment horizontal="center"/>
    </xf>
    <xf numFmtId="0" fontId="16" fillId="0" borderId="49" xfId="18" applyFont="1" applyBorder="1" applyAlignment="1">
      <alignment horizontal="center" vertical="center"/>
    </xf>
    <xf numFmtId="0" fontId="16" fillId="0" borderId="14" xfId="18" applyFont="1" applyBorder="1" applyAlignment="1">
      <alignment horizontal="center" vertical="center"/>
    </xf>
    <xf numFmtId="49" fontId="18" fillId="0" borderId="0" xfId="3" applyNumberFormat="1" applyFont="1" applyFill="1" applyAlignment="1">
      <alignment horizontal="center" vertical="center" wrapText="1"/>
    </xf>
    <xf numFmtId="49" fontId="5" fillId="3" borderId="20" xfId="3" applyNumberFormat="1" applyFont="1" applyFill="1" applyBorder="1" applyAlignment="1">
      <alignment horizontal="center"/>
    </xf>
    <xf numFmtId="49" fontId="5" fillId="3" borderId="22" xfId="3" applyNumberFormat="1" applyFont="1" applyFill="1" applyBorder="1" applyAlignment="1">
      <alignment horizontal="center"/>
    </xf>
    <xf numFmtId="49" fontId="5" fillId="3" borderId="86" xfId="3" applyNumberFormat="1" applyFont="1" applyFill="1" applyBorder="1" applyAlignment="1">
      <alignment horizontal="center"/>
    </xf>
    <xf numFmtId="4" fontId="43" fillId="0" borderId="0" xfId="3" applyNumberFormat="1" applyFont="1" applyFill="1" applyBorder="1" applyAlignment="1">
      <alignment horizontal="center" vertical="center" wrapText="1"/>
    </xf>
    <xf numFmtId="4" fontId="10" fillId="0" borderId="1" xfId="5" applyNumberFormat="1" applyFont="1" applyFill="1" applyBorder="1" applyAlignment="1">
      <alignment horizontal="center" vertical="center" wrapText="1"/>
    </xf>
    <xf numFmtId="4" fontId="10" fillId="0" borderId="80" xfId="5" applyNumberFormat="1" applyFont="1" applyFill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/>
    </xf>
    <xf numFmtId="0" fontId="4" fillId="0" borderId="80" xfId="6" applyFont="1" applyBorder="1" applyAlignment="1">
      <alignment horizontal="center" vertical="center"/>
    </xf>
    <xf numFmtId="4" fontId="10" fillId="0" borderId="1" xfId="4" applyNumberFormat="1" applyFont="1" applyFill="1" applyBorder="1" applyAlignment="1">
      <alignment horizontal="center" vertical="center" wrapText="1"/>
    </xf>
    <xf numFmtId="4" fontId="10" fillId="0" borderId="80" xfId="4" applyNumberFormat="1" applyFont="1" applyFill="1" applyBorder="1" applyAlignment="1">
      <alignment horizontal="center" vertical="center" wrapText="1"/>
    </xf>
    <xf numFmtId="0" fontId="25" fillId="0" borderId="1" xfId="6" applyFont="1" applyBorder="1" applyAlignment="1">
      <alignment horizontal="center" vertical="center"/>
    </xf>
    <xf numFmtId="0" fontId="25" fillId="0" borderId="80" xfId="6" applyFont="1" applyBorder="1" applyAlignment="1">
      <alignment horizontal="center" vertical="center"/>
    </xf>
    <xf numFmtId="0" fontId="4" fillId="0" borderId="75" xfId="6" applyFont="1" applyBorder="1" applyAlignment="1">
      <alignment horizontal="center" vertical="center"/>
    </xf>
    <xf numFmtId="0" fontId="4" fillId="0" borderId="91" xfId="6" applyFont="1" applyBorder="1" applyAlignment="1">
      <alignment horizontal="center" vertical="center"/>
    </xf>
    <xf numFmtId="0" fontId="4" fillId="0" borderId="95" xfId="6" applyFont="1" applyBorder="1" applyAlignment="1">
      <alignment horizontal="center" vertical="center"/>
    </xf>
    <xf numFmtId="0" fontId="4" fillId="0" borderId="90" xfId="6" applyFont="1" applyBorder="1" applyAlignment="1">
      <alignment horizontal="center" vertical="center"/>
    </xf>
    <xf numFmtId="0" fontId="4" fillId="0" borderId="116" xfId="6" applyFont="1" applyBorder="1" applyAlignment="1">
      <alignment horizontal="center" vertical="center"/>
    </xf>
    <xf numFmtId="0" fontId="4" fillId="0" borderId="126" xfId="6" applyFont="1" applyBorder="1" applyAlignment="1">
      <alignment horizontal="center" vertical="center"/>
    </xf>
    <xf numFmtId="49" fontId="18" fillId="0" borderId="0" xfId="3" applyNumberFormat="1" applyFont="1" applyFill="1" applyAlignment="1">
      <alignment horizontal="left"/>
    </xf>
    <xf numFmtId="0" fontId="18" fillId="0" borderId="0" xfId="5" applyFont="1" applyFill="1" applyAlignment="1">
      <alignment horizontal="left"/>
    </xf>
    <xf numFmtId="0" fontId="25" fillId="0" borderId="1" xfId="19" applyFont="1" applyBorder="1" applyAlignment="1">
      <alignment horizontal="center" vertical="center"/>
    </xf>
    <xf numFmtId="0" fontId="25" fillId="0" borderId="80" xfId="19" applyFont="1" applyBorder="1" applyAlignment="1">
      <alignment horizontal="center" vertical="center"/>
    </xf>
    <xf numFmtId="4" fontId="23" fillId="0" borderId="6" xfId="19" applyNumberFormat="1" applyFont="1" applyFill="1" applyBorder="1" applyAlignment="1">
      <alignment horizontal="center" vertical="center" wrapText="1"/>
    </xf>
    <xf numFmtId="4" fontId="23" fillId="0" borderId="122" xfId="19" applyNumberFormat="1" applyFont="1" applyFill="1" applyBorder="1" applyAlignment="1">
      <alignment horizontal="center" vertical="center" wrapText="1"/>
    </xf>
    <xf numFmtId="4" fontId="23" fillId="0" borderId="95" xfId="19" applyNumberFormat="1" applyFont="1" applyFill="1" applyBorder="1" applyAlignment="1">
      <alignment horizontal="center" vertical="center" wrapText="1"/>
    </xf>
    <xf numFmtId="4" fontId="23" fillId="0" borderId="90" xfId="19" applyNumberFormat="1" applyFont="1" applyFill="1" applyBorder="1" applyAlignment="1">
      <alignment horizontal="center" vertical="center" wrapText="1"/>
    </xf>
    <xf numFmtId="4" fontId="23" fillId="0" borderId="75" xfId="19" applyNumberFormat="1" applyFont="1" applyFill="1" applyBorder="1" applyAlignment="1">
      <alignment horizontal="center" vertical="center" wrapText="1"/>
    </xf>
    <xf numFmtId="4" fontId="23" fillId="0" borderId="91" xfId="19" applyNumberFormat="1" applyFont="1" applyFill="1" applyBorder="1" applyAlignment="1">
      <alignment horizontal="center" vertical="center" wrapText="1"/>
    </xf>
    <xf numFmtId="4" fontId="23" fillId="0" borderId="116" xfId="19" applyNumberFormat="1" applyFont="1" applyFill="1" applyBorder="1" applyAlignment="1">
      <alignment horizontal="center" vertical="center" wrapText="1"/>
    </xf>
    <xf numFmtId="4" fontId="23" fillId="0" borderId="126" xfId="19" applyNumberFormat="1" applyFont="1" applyFill="1" applyBorder="1" applyAlignment="1">
      <alignment horizontal="center" vertical="center" wrapText="1"/>
    </xf>
    <xf numFmtId="4" fontId="4" fillId="0" borderId="6" xfId="3" applyNumberFormat="1" applyFont="1" applyFill="1" applyBorder="1" applyAlignment="1">
      <alignment horizontal="center" vertical="center" wrapText="1"/>
    </xf>
    <xf numFmtId="4" fontId="4" fillId="0" borderId="122" xfId="3" applyNumberFormat="1" applyFont="1" applyFill="1" applyBorder="1" applyAlignment="1">
      <alignment horizontal="center" vertical="center" wrapText="1"/>
    </xf>
    <xf numFmtId="4" fontId="4" fillId="0" borderId="75" xfId="3" applyNumberFormat="1" applyFont="1" applyFill="1" applyBorder="1" applyAlignment="1">
      <alignment horizontal="center" vertical="center" wrapText="1"/>
    </xf>
    <xf numFmtId="4" fontId="4" fillId="0" borderId="91" xfId="3" applyNumberFormat="1" applyFont="1" applyFill="1" applyBorder="1" applyAlignment="1">
      <alignment horizontal="center" vertical="center" wrapText="1"/>
    </xf>
    <xf numFmtId="4" fontId="4" fillId="0" borderId="95" xfId="3" applyNumberFormat="1" applyFont="1" applyFill="1" applyBorder="1" applyAlignment="1">
      <alignment horizontal="center" vertical="center" wrapText="1"/>
    </xf>
    <xf numFmtId="4" fontId="4" fillId="0" borderId="90" xfId="3" applyNumberFormat="1" applyFont="1" applyFill="1" applyBorder="1" applyAlignment="1">
      <alignment horizontal="center" vertical="center" wrapText="1"/>
    </xf>
    <xf numFmtId="4" fontId="4" fillId="0" borderId="116" xfId="3" applyNumberFormat="1" applyFont="1" applyFill="1" applyBorder="1" applyAlignment="1">
      <alignment horizontal="center" vertical="center" wrapText="1"/>
    </xf>
    <xf numFmtId="4" fontId="4" fillId="0" borderId="126" xfId="3" applyNumberFormat="1" applyFont="1" applyFill="1" applyBorder="1" applyAlignment="1">
      <alignment horizontal="center" vertical="center" wrapText="1"/>
    </xf>
    <xf numFmtId="4" fontId="4" fillId="0" borderId="75" xfId="19" applyNumberFormat="1" applyFont="1" applyFill="1" applyBorder="1" applyAlignment="1">
      <alignment horizontal="center" vertical="center" wrapText="1"/>
    </xf>
    <xf numFmtId="4" fontId="4" fillId="0" borderId="91" xfId="19" applyNumberFormat="1" applyFont="1" applyFill="1" applyBorder="1" applyAlignment="1">
      <alignment horizontal="center" vertical="center" wrapText="1"/>
    </xf>
    <xf numFmtId="0" fontId="25" fillId="0" borderId="1" xfId="19" applyFont="1" applyFill="1" applyBorder="1" applyAlignment="1">
      <alignment horizontal="center" vertical="center"/>
    </xf>
    <xf numFmtId="0" fontId="25" fillId="0" borderId="80" xfId="19" applyFont="1" applyFill="1" applyBorder="1" applyAlignment="1">
      <alignment horizontal="center" vertical="center"/>
    </xf>
    <xf numFmtId="4" fontId="4" fillId="0" borderId="116" xfId="19" applyNumberFormat="1" applyFont="1" applyFill="1" applyBorder="1" applyAlignment="1">
      <alignment horizontal="center" vertical="center" wrapText="1"/>
    </xf>
    <xf numFmtId="4" fontId="4" fillId="0" borderId="126" xfId="19" applyNumberFormat="1" applyFont="1" applyFill="1" applyBorder="1" applyAlignment="1">
      <alignment horizontal="center" vertical="center" wrapText="1"/>
    </xf>
    <xf numFmtId="4" fontId="23" fillId="0" borderId="6" xfId="19" applyNumberFormat="1" applyFont="1" applyFill="1" applyBorder="1" applyAlignment="1">
      <alignment horizontal="center" vertical="center"/>
    </xf>
    <xf numFmtId="4" fontId="23" fillId="0" borderId="122" xfId="19" applyNumberFormat="1" applyFont="1" applyFill="1" applyBorder="1" applyAlignment="1">
      <alignment horizontal="center" vertical="center"/>
    </xf>
    <xf numFmtId="0" fontId="4" fillId="0" borderId="75" xfId="19" applyFont="1" applyBorder="1" applyAlignment="1">
      <alignment horizontal="center" vertical="center"/>
    </xf>
    <xf numFmtId="0" fontId="4" fillId="0" borderId="91" xfId="19" applyFont="1" applyBorder="1" applyAlignment="1">
      <alignment horizontal="center" vertical="center"/>
    </xf>
    <xf numFmtId="0" fontId="4" fillId="0" borderId="75" xfId="19" applyFont="1" applyBorder="1" applyAlignment="1">
      <alignment horizontal="center" vertical="center" wrapText="1"/>
    </xf>
    <xf numFmtId="0" fontId="4" fillId="0" borderId="91" xfId="19" applyFont="1" applyBorder="1" applyAlignment="1">
      <alignment horizontal="center" vertical="center" wrapText="1"/>
    </xf>
    <xf numFmtId="0" fontId="4" fillId="0" borderId="116" xfId="19" applyFont="1" applyBorder="1" applyAlignment="1">
      <alignment horizontal="center" vertical="center"/>
    </xf>
    <xf numFmtId="0" fontId="4" fillId="0" borderId="126" xfId="19" applyFont="1" applyBorder="1" applyAlignment="1">
      <alignment horizontal="center" vertical="center"/>
    </xf>
    <xf numFmtId="4" fontId="4" fillId="0" borderId="6" xfId="19" applyNumberFormat="1" applyFont="1" applyFill="1" applyBorder="1" applyAlignment="1">
      <alignment horizontal="center" vertical="center" wrapText="1"/>
    </xf>
    <xf numFmtId="4" fontId="4" fillId="0" borderId="122" xfId="19" applyNumberFormat="1" applyFont="1" applyFill="1" applyBorder="1" applyAlignment="1">
      <alignment horizontal="center" vertical="center" wrapText="1"/>
    </xf>
    <xf numFmtId="4" fontId="4" fillId="0" borderId="11" xfId="19" applyNumberFormat="1" applyFont="1" applyFill="1" applyBorder="1" applyAlignment="1">
      <alignment horizontal="center" vertical="center" wrapText="1"/>
    </xf>
    <xf numFmtId="4" fontId="4" fillId="0" borderId="92" xfId="19" applyNumberFormat="1" applyFont="1" applyFill="1" applyBorder="1" applyAlignment="1">
      <alignment horizontal="center" vertical="center" wrapText="1"/>
    </xf>
    <xf numFmtId="166" fontId="4" fillId="0" borderId="6" xfId="3" applyNumberFormat="1" applyFont="1" applyFill="1" applyBorder="1" applyAlignment="1">
      <alignment horizontal="center" vertical="center" wrapText="1"/>
    </xf>
    <xf numFmtId="166" fontId="4" fillId="0" borderId="122" xfId="3" applyNumberFormat="1" applyFont="1" applyFill="1" applyBorder="1" applyAlignment="1">
      <alignment horizontal="center" vertical="center" wrapText="1"/>
    </xf>
    <xf numFmtId="166" fontId="4" fillId="0" borderId="75" xfId="3" applyNumberFormat="1" applyFont="1" applyFill="1" applyBorder="1" applyAlignment="1">
      <alignment horizontal="center" vertical="center" wrapText="1"/>
    </xf>
    <xf numFmtId="166" fontId="4" fillId="0" borderId="91" xfId="3" applyNumberFormat="1" applyFont="1" applyFill="1" applyBorder="1" applyAlignment="1">
      <alignment horizontal="center" vertical="center" wrapText="1"/>
    </xf>
    <xf numFmtId="166" fontId="4" fillId="0" borderId="75" xfId="3" applyNumberFormat="1" applyFont="1" applyFill="1" applyBorder="1" applyAlignment="1">
      <alignment horizontal="center" vertical="center"/>
    </xf>
    <xf numFmtId="166" fontId="4" fillId="0" borderId="91" xfId="3" applyNumberFormat="1" applyFont="1" applyFill="1" applyBorder="1" applyAlignment="1">
      <alignment horizontal="center" vertical="center"/>
    </xf>
    <xf numFmtId="166" fontId="4" fillId="0" borderId="116" xfId="3" applyNumberFormat="1" applyFont="1" applyFill="1" applyBorder="1" applyAlignment="1">
      <alignment horizontal="center" vertical="center" wrapText="1"/>
    </xf>
    <xf numFmtId="166" fontId="4" fillId="0" borderId="126" xfId="3" applyNumberFormat="1" applyFont="1" applyFill="1" applyBorder="1" applyAlignment="1">
      <alignment horizontal="center" vertical="center" wrapText="1"/>
    </xf>
    <xf numFmtId="4" fontId="35" fillId="5" borderId="26" xfId="19" applyNumberFormat="1" applyFont="1" applyFill="1" applyBorder="1" applyAlignment="1">
      <alignment horizontal="center" vertical="center" wrapText="1"/>
    </xf>
    <xf numFmtId="4" fontId="35" fillId="5" borderId="14" xfId="19" applyNumberFormat="1" applyFont="1" applyFill="1" applyBorder="1" applyAlignment="1">
      <alignment horizontal="center" vertical="center" wrapText="1"/>
    </xf>
    <xf numFmtId="4" fontId="4" fillId="0" borderId="95" xfId="19" applyNumberFormat="1" applyFont="1" applyFill="1" applyBorder="1" applyAlignment="1">
      <alignment horizontal="center" vertical="center" wrapText="1"/>
    </xf>
    <xf numFmtId="4" fontId="4" fillId="0" borderId="90" xfId="19" applyNumberFormat="1" applyFont="1" applyFill="1" applyBorder="1" applyAlignment="1">
      <alignment horizontal="center" vertical="center" wrapText="1"/>
    </xf>
    <xf numFmtId="4" fontId="23" fillId="0" borderId="11" xfId="19" applyNumberFormat="1" applyFont="1" applyFill="1" applyBorder="1" applyAlignment="1">
      <alignment horizontal="center" vertical="center" wrapText="1"/>
    </xf>
    <xf numFmtId="4" fontId="23" fillId="0" borderId="92" xfId="19" applyNumberFormat="1" applyFont="1" applyFill="1" applyBorder="1" applyAlignment="1">
      <alignment horizontal="center" vertical="center" wrapText="1"/>
    </xf>
    <xf numFmtId="49" fontId="18" fillId="0" borderId="0" xfId="3" applyNumberFormat="1" applyFont="1" applyFill="1" applyAlignment="1">
      <alignment horizontal="left" wrapText="1"/>
    </xf>
    <xf numFmtId="0" fontId="22" fillId="0" borderId="116" xfId="19" applyFont="1" applyBorder="1" applyAlignment="1">
      <alignment horizontal="center" vertical="center" wrapText="1"/>
    </xf>
    <xf numFmtId="0" fontId="22" fillId="0" borderId="126" xfId="19" applyFont="1" applyBorder="1" applyAlignment="1">
      <alignment horizontal="center" vertical="center" wrapText="1"/>
    </xf>
    <xf numFmtId="4" fontId="22" fillId="0" borderId="116" xfId="19" applyNumberFormat="1" applyFont="1" applyBorder="1" applyAlignment="1">
      <alignment horizontal="center" wrapText="1"/>
    </xf>
    <xf numFmtId="4" fontId="22" fillId="0" borderId="126" xfId="19" applyNumberFormat="1" applyFont="1" applyBorder="1" applyAlignment="1">
      <alignment horizontal="center" wrapText="1"/>
    </xf>
    <xf numFmtId="4" fontId="22" fillId="0" borderId="75" xfId="19" applyNumberFormat="1" applyFont="1" applyBorder="1" applyAlignment="1">
      <alignment horizontal="center" wrapText="1"/>
    </xf>
    <xf numFmtId="4" fontId="22" fillId="0" borderId="91" xfId="19" applyNumberFormat="1" applyFont="1" applyBorder="1" applyAlignment="1">
      <alignment horizontal="center" wrapText="1"/>
    </xf>
    <xf numFmtId="0" fontId="3" fillId="2" borderId="19" xfId="1" applyFont="1" applyFill="1" applyBorder="1" applyAlignment="1">
      <alignment horizontal="center"/>
    </xf>
    <xf numFmtId="4" fontId="4" fillId="0" borderId="1" xfId="19" applyNumberFormat="1" applyFont="1" applyFill="1" applyBorder="1" applyAlignment="1">
      <alignment horizontal="center" vertical="center" wrapText="1"/>
    </xf>
    <xf numFmtId="4" fontId="4" fillId="0" borderId="80" xfId="19" applyNumberFormat="1" applyFont="1" applyFill="1" applyBorder="1" applyAlignment="1">
      <alignment horizontal="center" vertical="center" wrapText="1"/>
    </xf>
    <xf numFmtId="4" fontId="22" fillId="0" borderId="116" xfId="19" applyNumberFormat="1" applyFont="1" applyFill="1" applyBorder="1" applyAlignment="1">
      <alignment horizontal="center" vertical="center" wrapText="1"/>
    </xf>
    <xf numFmtId="4" fontId="22" fillId="0" borderId="126" xfId="19" applyNumberFormat="1" applyFont="1" applyFill="1" applyBorder="1" applyAlignment="1">
      <alignment horizontal="center" vertical="center" wrapText="1"/>
    </xf>
    <xf numFmtId="4" fontId="22" fillId="0" borderId="75" xfId="19" applyNumberFormat="1" applyFont="1" applyFill="1" applyBorder="1" applyAlignment="1">
      <alignment horizontal="center" vertical="center" wrapText="1"/>
    </xf>
    <xf numFmtId="4" fontId="22" fillId="0" borderId="91" xfId="19" applyNumberFormat="1" applyFont="1" applyFill="1" applyBorder="1" applyAlignment="1">
      <alignment horizontal="center" vertical="center" wrapText="1"/>
    </xf>
    <xf numFmtId="4" fontId="4" fillId="0" borderId="116" xfId="19" applyNumberFormat="1" applyFont="1" applyFill="1" applyBorder="1" applyAlignment="1">
      <alignment horizontal="center" vertical="center"/>
    </xf>
    <xf numFmtId="4" fontId="4" fillId="0" borderId="126" xfId="19" applyNumberFormat="1" applyFont="1" applyFill="1" applyBorder="1" applyAlignment="1">
      <alignment horizontal="center" vertical="center"/>
    </xf>
    <xf numFmtId="4" fontId="4" fillId="0" borderId="75" xfId="19" applyNumberFormat="1" applyFont="1" applyFill="1" applyBorder="1" applyAlignment="1">
      <alignment horizontal="center" vertical="center"/>
    </xf>
    <xf numFmtId="4" fontId="4" fillId="0" borderId="91" xfId="19" applyNumberFormat="1" applyFont="1" applyFill="1" applyBorder="1" applyAlignment="1">
      <alignment horizontal="center" vertical="center"/>
    </xf>
    <xf numFmtId="49" fontId="18" fillId="0" borderId="0" xfId="3" applyNumberFormat="1" applyFont="1" applyFill="1" applyAlignment="1">
      <alignment horizontal="center" vertical="center"/>
    </xf>
    <xf numFmtId="0" fontId="4" fillId="0" borderId="0" xfId="29" applyFont="1" applyAlignment="1">
      <alignment horizontal="center"/>
    </xf>
    <xf numFmtId="0" fontId="4" fillId="0" borderId="35" xfId="19" applyFont="1" applyBorder="1" applyAlignment="1">
      <alignment horizontal="center" vertical="center" wrapText="1"/>
    </xf>
    <xf numFmtId="0" fontId="4" fillId="0" borderId="14" xfId="19" applyFont="1" applyBorder="1" applyAlignment="1">
      <alignment horizontal="center" vertical="center" wrapText="1"/>
    </xf>
    <xf numFmtId="49" fontId="18" fillId="0" borderId="0" xfId="3" applyNumberFormat="1" applyFont="1" applyFill="1" applyAlignment="1">
      <alignment horizontal="center" vertical="top"/>
    </xf>
    <xf numFmtId="49" fontId="5" fillId="3" borderId="20" xfId="3" applyNumberFormat="1" applyFont="1" applyFill="1" applyBorder="1" applyAlignment="1">
      <alignment horizontal="center" vertical="top"/>
    </xf>
    <xf numFmtId="49" fontId="5" fillId="3" borderId="22" xfId="3" applyNumberFormat="1" applyFont="1" applyFill="1" applyBorder="1" applyAlignment="1">
      <alignment horizontal="center" vertical="top"/>
    </xf>
    <xf numFmtId="49" fontId="5" fillId="3" borderId="86" xfId="3" applyNumberFormat="1" applyFont="1" applyFill="1" applyBorder="1" applyAlignment="1">
      <alignment horizontal="center" vertical="top"/>
    </xf>
    <xf numFmtId="0" fontId="3" fillId="2" borderId="0" xfId="1" applyFont="1" applyFill="1" applyAlignment="1">
      <alignment horizontal="center"/>
    </xf>
    <xf numFmtId="0" fontId="18" fillId="6" borderId="0" xfId="3" applyFont="1" applyFill="1" applyAlignment="1">
      <alignment horizontal="center" vertical="center"/>
    </xf>
  </cellXfs>
  <cellStyles count="37">
    <cellStyle name="čárky 2" xfId="36"/>
    <cellStyle name="Normální" xfId="0" builtinId="0"/>
    <cellStyle name="Normální 10" xfId="25"/>
    <cellStyle name="Normální 10 2" xfId="30"/>
    <cellStyle name="Normální 11 2" xfId="19"/>
    <cellStyle name="Normální 11 3" xfId="35"/>
    <cellStyle name="normální 2" xfId="2"/>
    <cellStyle name="Normální 3" xfId="6"/>
    <cellStyle name="Normální 4" xfId="24"/>
    <cellStyle name="Normální 5" xfId="29"/>
    <cellStyle name="Normální 6" xfId="11"/>
    <cellStyle name="Normální 7" xfId="13"/>
    <cellStyle name="Normální 8" xfId="14"/>
    <cellStyle name="Normální 9" xfId="26"/>
    <cellStyle name="normální_01 Sumář požad. odborů+návrh EO II. z 09-09-2009" xfId="9"/>
    <cellStyle name="normální_01 Sumář požad. odborů+návrh EO II. z 09-09-2009 2" xfId="31"/>
    <cellStyle name="normální_03 Podrobny_rozpis_rozpoctu_2010_Klíma" xfId="33"/>
    <cellStyle name="normální_03. Ekonomický" xfId="8"/>
    <cellStyle name="normální_05 Návrh rozpočtu 2009 - tabulky" xfId="18"/>
    <cellStyle name="normální_05. Návrh rozpočtu 2009 - rozpis příjmů 2" xfId="1"/>
    <cellStyle name="normální_05. Návrh rozpočtu 2009 - rozpis příjmů_03. Tabulková část 2013" xfId="34"/>
    <cellStyle name="normální_07  Návrh rozpočtu 2010 - výdaje peněžních fondů" xfId="28"/>
    <cellStyle name="normální_2. čtení rozpočtu 2006 - příjmy" xfId="15"/>
    <cellStyle name="normální_2. Rozpočet 2007 - tabulky" xfId="23"/>
    <cellStyle name="normální_Rozpis výdajů 03 bez PO" xfId="3"/>
    <cellStyle name="normální_Rozpis výdajů 03 bez PO 2" xfId="17"/>
    <cellStyle name="normální_Rozpis výdajů 03 bez PO 2 2" xfId="20"/>
    <cellStyle name="normální_Rozpis výdajů 03 bez PO 3" xfId="12"/>
    <cellStyle name="normální_Rozpis výdajů 03 bez PO_02 - ORREP" xfId="16"/>
    <cellStyle name="normální_Rozpis výdajů 03 bez PO_03. Ekonomický" xfId="7"/>
    <cellStyle name="normální_Rozpis výdajů 03 bez PO_04 - OSMTVS" xfId="22"/>
    <cellStyle name="normální_Rozpis výdajů 03 bez PO_07  Návrh rozpočtu 2010 - výdaje peněžních fondů" xfId="4"/>
    <cellStyle name="normální_Rozpis výdajů 03 bez PO_07  Návrh rozpočtu 2010 - výdaje peněžních fondů 2" xfId="5"/>
    <cellStyle name="normální_Rozpis výdajů 03 bez PO_UR 2008 1-168 tisk" xfId="10"/>
    <cellStyle name="normální_Rozpočet 2005 (ZK)" xfId="27"/>
    <cellStyle name="normální_Rozpočet 2005 (ZK) 2" xfId="32"/>
    <cellStyle name="normální_Rozpočet 2005 (ZK)_04 - OSMTVS" xfId="21"/>
  </cellStyles>
  <dxfs count="3">
    <dxf>
      <font>
        <color rgb="FFCC000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CFFCC"/>
      <color rgb="FFFFCC99"/>
      <color rgb="FFCCFFFF"/>
      <color rgb="FFFFFFCC"/>
      <color rgb="FFFF99CC"/>
      <color rgb="FF800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4</xdr:row>
      <xdr:rowOff>104775</xdr:rowOff>
    </xdr:from>
    <xdr:to>
      <xdr:col>6</xdr:col>
      <xdr:colOff>123825</xdr:colOff>
      <xdr:row>10</xdr:row>
      <xdr:rowOff>200025</xdr:rowOff>
    </xdr:to>
    <xdr:pic>
      <xdr:nvPicPr>
        <xdr:cNvPr id="2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239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95350" y="17754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895350" y="59359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95350" y="79857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91</xdr:row>
      <xdr:rowOff>0</xdr:rowOff>
    </xdr:from>
    <xdr:to>
      <xdr:col>2</xdr:col>
      <xdr:colOff>133350</xdr:colOff>
      <xdr:row>91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895350" y="120929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895350" y="38176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144</xdr:row>
      <xdr:rowOff>0</xdr:rowOff>
    </xdr:from>
    <xdr:to>
      <xdr:col>2</xdr:col>
      <xdr:colOff>133350</xdr:colOff>
      <xdr:row>144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95350" y="249783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144</xdr:row>
      <xdr:rowOff>0</xdr:rowOff>
    </xdr:from>
    <xdr:to>
      <xdr:col>2</xdr:col>
      <xdr:colOff>133350</xdr:colOff>
      <xdr:row>144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95350" y="249783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138</xdr:row>
      <xdr:rowOff>0</xdr:rowOff>
    </xdr:from>
    <xdr:to>
      <xdr:col>2</xdr:col>
      <xdr:colOff>133350</xdr:colOff>
      <xdr:row>138</xdr:row>
      <xdr:rowOff>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895350" y="235458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66</xdr:row>
      <xdr:rowOff>0</xdr:rowOff>
    </xdr:from>
    <xdr:to>
      <xdr:col>2</xdr:col>
      <xdr:colOff>133350</xdr:colOff>
      <xdr:row>66</xdr:row>
      <xdr:rowOff>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42975" y="23612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626870" y="17678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626870" y="430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29</xdr:row>
      <xdr:rowOff>0</xdr:rowOff>
    </xdr:from>
    <xdr:to>
      <xdr:col>2</xdr:col>
      <xdr:colOff>133350</xdr:colOff>
      <xdr:row>29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626870" y="5753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93</xdr:row>
      <xdr:rowOff>0</xdr:rowOff>
    </xdr:from>
    <xdr:to>
      <xdr:col>2</xdr:col>
      <xdr:colOff>133350</xdr:colOff>
      <xdr:row>93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626870" y="167335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119</xdr:row>
      <xdr:rowOff>0</xdr:rowOff>
    </xdr:from>
    <xdr:to>
      <xdr:col>2</xdr:col>
      <xdr:colOff>133350</xdr:colOff>
      <xdr:row>119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626870" y="213969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87</xdr:row>
      <xdr:rowOff>0</xdr:rowOff>
    </xdr:from>
    <xdr:to>
      <xdr:col>2</xdr:col>
      <xdr:colOff>133350</xdr:colOff>
      <xdr:row>87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2106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9</xdr:row>
      <xdr:rowOff>142875</xdr:rowOff>
    </xdr:from>
    <xdr:to>
      <xdr:col>5</xdr:col>
      <xdr:colOff>628650</xdr:colOff>
      <xdr:row>9</xdr:row>
      <xdr:rowOff>142875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010275" y="200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25830" y="63855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925830" y="8001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54</xdr:row>
      <xdr:rowOff>0</xdr:rowOff>
    </xdr:from>
    <xdr:to>
      <xdr:col>2</xdr:col>
      <xdr:colOff>133350</xdr:colOff>
      <xdr:row>54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25830" y="109499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73</xdr:row>
      <xdr:rowOff>0</xdr:rowOff>
    </xdr:from>
    <xdr:to>
      <xdr:col>2</xdr:col>
      <xdr:colOff>133350</xdr:colOff>
      <xdr:row>73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925830" y="144322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925830" y="40309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4775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</xdr:row>
      <xdr:rowOff>0</xdr:rowOff>
    </xdr:from>
    <xdr:to>
      <xdr:col>2</xdr:col>
      <xdr:colOff>133350</xdr:colOff>
      <xdr:row>15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047750" y="29489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2583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25830" y="323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30</xdr:row>
      <xdr:rowOff>0</xdr:rowOff>
    </xdr:from>
    <xdr:to>
      <xdr:col>2</xdr:col>
      <xdr:colOff>133350</xdr:colOff>
      <xdr:row>30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25830" y="6096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30</xdr:row>
      <xdr:rowOff>0</xdr:rowOff>
    </xdr:from>
    <xdr:to>
      <xdr:col>2</xdr:col>
      <xdr:colOff>133350</xdr:colOff>
      <xdr:row>30</xdr:row>
      <xdr:rowOff>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925830" y="6096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85725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857250" y="34442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857250" y="83591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857250" y="7048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2583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925830" y="33604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25830" y="83667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25830" y="83667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925830" y="62255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925830" y="152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>
          <a:spLocks noChangeArrowheads="1"/>
        </xdr:cNvSpPr>
      </xdr:nvSpPr>
      <xdr:spPr bwMode="auto">
        <a:xfrm>
          <a:off x="925830" y="34594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00000000-0008-0000-1600-000009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SpPr txBox="1">
          <a:spLocks noChangeArrowheads="1"/>
        </xdr:cNvSpPr>
      </xdr:nvSpPr>
      <xdr:spPr bwMode="auto">
        <a:xfrm>
          <a:off x="925830" y="69646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SpPr txBox="1">
          <a:spLocks noChangeArrowheads="1"/>
        </xdr:cNvSpPr>
      </xdr:nvSpPr>
      <xdr:spPr bwMode="auto">
        <a:xfrm>
          <a:off x="925830" y="77038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145</xdr:row>
      <xdr:rowOff>0</xdr:rowOff>
    </xdr:from>
    <xdr:to>
      <xdr:col>2</xdr:col>
      <xdr:colOff>133350</xdr:colOff>
      <xdr:row>145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00000000-0008-0000-1600-000012000000}"/>
            </a:ext>
          </a:extLst>
        </xdr:cNvPr>
        <xdr:cNvSpPr txBox="1">
          <a:spLocks noChangeArrowheads="1"/>
        </xdr:cNvSpPr>
      </xdr:nvSpPr>
      <xdr:spPr bwMode="auto">
        <a:xfrm>
          <a:off x="925830" y="220827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112</xdr:row>
      <xdr:rowOff>0</xdr:rowOff>
    </xdr:from>
    <xdr:to>
      <xdr:col>2</xdr:col>
      <xdr:colOff>133350</xdr:colOff>
      <xdr:row>112</xdr:row>
      <xdr:rowOff>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00000000-0008-0000-1600-000013000000}"/>
            </a:ext>
          </a:extLst>
        </xdr:cNvPr>
        <xdr:cNvSpPr txBox="1">
          <a:spLocks noChangeArrowheads="1"/>
        </xdr:cNvSpPr>
      </xdr:nvSpPr>
      <xdr:spPr bwMode="auto">
        <a:xfrm>
          <a:off x="925830" y="166420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2583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</xdr:row>
      <xdr:rowOff>0</xdr:rowOff>
    </xdr:from>
    <xdr:to>
      <xdr:col>2</xdr:col>
      <xdr:colOff>133350</xdr:colOff>
      <xdr:row>15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25830" y="33756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2583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25830" y="31927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4</xdr:row>
      <xdr:rowOff>76200</xdr:rowOff>
    </xdr:from>
    <xdr:to>
      <xdr:col>6</xdr:col>
      <xdr:colOff>485775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4</xdr:row>
      <xdr:rowOff>76200</xdr:rowOff>
    </xdr:from>
    <xdr:to>
      <xdr:col>5</xdr:col>
      <xdr:colOff>466725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72390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95350" y="38328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95350" y="6797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89535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43</xdr:row>
      <xdr:rowOff>0</xdr:rowOff>
    </xdr:from>
    <xdr:to>
      <xdr:col>2</xdr:col>
      <xdr:colOff>133350</xdr:colOff>
      <xdr:row>43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895350" y="77647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895350" y="184327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139</xdr:row>
      <xdr:rowOff>0</xdr:rowOff>
    </xdr:from>
    <xdr:to>
      <xdr:col>2</xdr:col>
      <xdr:colOff>133350</xdr:colOff>
      <xdr:row>139</xdr:row>
      <xdr:rowOff>0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895350" y="232257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158</xdr:row>
      <xdr:rowOff>0</xdr:rowOff>
    </xdr:from>
    <xdr:to>
      <xdr:col>2</xdr:col>
      <xdr:colOff>133350</xdr:colOff>
      <xdr:row>158</xdr:row>
      <xdr:rowOff>0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895350" y="267690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105</xdr:row>
      <xdr:rowOff>0</xdr:rowOff>
    </xdr:from>
    <xdr:to>
      <xdr:col>2</xdr:col>
      <xdr:colOff>133350</xdr:colOff>
      <xdr:row>105</xdr:row>
      <xdr:rowOff>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942975" y="17773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1070" y="1600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41070" y="35737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41070" y="35737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41070" y="108889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41070" y="108889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8</xdr:row>
      <xdr:rowOff>0</xdr:rowOff>
    </xdr:from>
    <xdr:to>
      <xdr:col>2</xdr:col>
      <xdr:colOff>133350</xdr:colOff>
      <xdr:row>8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25830" y="16230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25830" y="34594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25830" y="7734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25830" y="7734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2970" y="17983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970" y="59131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02970" y="59131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100</xdr:row>
      <xdr:rowOff>0</xdr:rowOff>
    </xdr:from>
    <xdr:to>
      <xdr:col>2</xdr:col>
      <xdr:colOff>133350</xdr:colOff>
      <xdr:row>100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902970" y="219608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157</xdr:row>
      <xdr:rowOff>0</xdr:rowOff>
    </xdr:from>
    <xdr:to>
      <xdr:col>2</xdr:col>
      <xdr:colOff>133350</xdr:colOff>
      <xdr:row>157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02970" y="265480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199</xdr:row>
      <xdr:rowOff>0</xdr:rowOff>
    </xdr:from>
    <xdr:to>
      <xdr:col>2</xdr:col>
      <xdr:colOff>133350</xdr:colOff>
      <xdr:row>199</xdr:row>
      <xdr:rowOff>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902970" y="399440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209</xdr:row>
      <xdr:rowOff>0</xdr:rowOff>
    </xdr:from>
    <xdr:to>
      <xdr:col>2</xdr:col>
      <xdr:colOff>133350</xdr:colOff>
      <xdr:row>209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02970" y="423900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209</xdr:row>
      <xdr:rowOff>0</xdr:rowOff>
    </xdr:from>
    <xdr:to>
      <xdr:col>2</xdr:col>
      <xdr:colOff>133350</xdr:colOff>
      <xdr:row>209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02970" y="423900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10" name="Text Box 40"/>
        <xdr:cNvSpPr txBox="1">
          <a:spLocks noChangeArrowheads="1"/>
        </xdr:cNvSpPr>
      </xdr:nvSpPr>
      <xdr:spPr bwMode="auto">
        <a:xfrm>
          <a:off x="902970" y="3962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145</xdr:row>
      <xdr:rowOff>0</xdr:rowOff>
    </xdr:from>
    <xdr:to>
      <xdr:col>2</xdr:col>
      <xdr:colOff>133350</xdr:colOff>
      <xdr:row>145</xdr:row>
      <xdr:rowOff>0</xdr:rowOff>
    </xdr:to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923925" y="37928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95350" y="1676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133350</xdr:colOff>
      <xdr:row>45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95350" y="8953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69</xdr:row>
      <xdr:rowOff>0</xdr:rowOff>
    </xdr:from>
    <xdr:to>
      <xdr:col>2</xdr:col>
      <xdr:colOff>133350</xdr:colOff>
      <xdr:row>69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95350" y="132359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101</xdr:row>
      <xdr:rowOff>0</xdr:rowOff>
    </xdr:from>
    <xdr:to>
      <xdr:col>2</xdr:col>
      <xdr:colOff>133350</xdr:colOff>
      <xdr:row>101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95350" y="215874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69</xdr:row>
      <xdr:rowOff>0</xdr:rowOff>
    </xdr:from>
    <xdr:to>
      <xdr:col>2</xdr:col>
      <xdr:colOff>133350</xdr:colOff>
      <xdr:row>69</xdr:row>
      <xdr:rowOff>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95350" y="132359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101</xdr:row>
      <xdr:rowOff>0</xdr:rowOff>
    </xdr:from>
    <xdr:to>
      <xdr:col>2</xdr:col>
      <xdr:colOff>133350</xdr:colOff>
      <xdr:row>101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95350" y="215874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8" name="Text Box 40"/>
        <xdr:cNvSpPr txBox="1">
          <a:spLocks noChangeArrowheads="1"/>
        </xdr:cNvSpPr>
      </xdr:nvSpPr>
      <xdr:spPr bwMode="auto">
        <a:xfrm>
          <a:off x="895350" y="37185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128</xdr:row>
      <xdr:rowOff>0</xdr:rowOff>
    </xdr:from>
    <xdr:to>
      <xdr:col>2</xdr:col>
      <xdr:colOff>133350</xdr:colOff>
      <xdr:row>128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895350" y="322402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128</xdr:row>
      <xdr:rowOff>0</xdr:rowOff>
    </xdr:from>
    <xdr:to>
      <xdr:col>2</xdr:col>
      <xdr:colOff>133350</xdr:colOff>
      <xdr:row>128</xdr:row>
      <xdr:rowOff>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895350" y="322402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116</xdr:row>
      <xdr:rowOff>0</xdr:rowOff>
    </xdr:from>
    <xdr:to>
      <xdr:col>2</xdr:col>
      <xdr:colOff>133350</xdr:colOff>
      <xdr:row>116</xdr:row>
      <xdr:rowOff>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895350" y="29489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72490" y="17373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31</xdr:row>
      <xdr:rowOff>0</xdr:rowOff>
    </xdr:from>
    <xdr:to>
      <xdr:col>2</xdr:col>
      <xdr:colOff>133350</xdr:colOff>
      <xdr:row>31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872490" y="61188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872490" y="8039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92</xdr:row>
      <xdr:rowOff>0</xdr:rowOff>
    </xdr:from>
    <xdr:to>
      <xdr:col>2</xdr:col>
      <xdr:colOff>133350</xdr:colOff>
      <xdr:row>92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872490" y="152552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872490" y="182727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872490" y="1827276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64</xdr:row>
      <xdr:rowOff>0</xdr:rowOff>
    </xdr:from>
    <xdr:to>
      <xdr:col>2</xdr:col>
      <xdr:colOff>133350</xdr:colOff>
      <xdr:row>64</xdr:row>
      <xdr:rowOff>0</xdr:rowOff>
    </xdr:to>
    <xdr:sp macro="" textlink="">
      <xdr:nvSpPr>
        <xdr:cNvPr id="8" name="Text Box 4"/>
        <xdr:cNvSpPr txBox="1">
          <a:spLocks noChangeArrowheads="1"/>
        </xdr:cNvSpPr>
      </xdr:nvSpPr>
      <xdr:spPr bwMode="auto">
        <a:xfrm>
          <a:off x="872490" y="11772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9" name="Text Box 40"/>
        <xdr:cNvSpPr txBox="1">
          <a:spLocks noChangeArrowheads="1"/>
        </xdr:cNvSpPr>
      </xdr:nvSpPr>
      <xdr:spPr bwMode="auto">
        <a:xfrm>
          <a:off x="872490" y="40462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&#344;EZKUM%20HOSPODA&#344;EN&#205;%20MF/P&#345;ezkum%202020/1.d&#237;l&#269;&#237;%20p&#345;ezkoum&#225;n&#237;/II.%20Specifick&#225;%20&#269;&#225;st/1.%20Smluvn&#237;%20vztahy/P02%20P&#345;ezkum%20MF%20&#268;R%20LK%202020%20Po&#382;adovan&#233;%20podklady%20kompl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"/>
      <sheetName val="Kompl. (2)"/>
      <sheetName val="Kompl."/>
    </sheetNames>
    <sheetDataSet>
      <sheetData sheetId="0">
        <row r="52">
          <cell r="F52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39"/>
  <sheetViews>
    <sheetView zoomScaleNormal="100" workbookViewId="0">
      <selection activeCell="A2" sqref="A2:J2"/>
    </sheetView>
  </sheetViews>
  <sheetFormatPr defaultRowHeight="12.75" x14ac:dyDescent="0.2"/>
  <cols>
    <col min="1" max="5" width="9.140625" style="2207"/>
    <col min="6" max="6" width="9.85546875" style="2207" customWidth="1"/>
    <col min="7" max="261" width="9.140625" style="2207"/>
    <col min="262" max="262" width="9.85546875" style="2207" customWidth="1"/>
    <col min="263" max="517" width="9.140625" style="2207"/>
    <col min="518" max="518" width="9.85546875" style="2207" customWidth="1"/>
    <col min="519" max="773" width="9.140625" style="2207"/>
    <col min="774" max="774" width="9.85546875" style="2207" customWidth="1"/>
    <col min="775" max="1029" width="9.140625" style="2207"/>
    <col min="1030" max="1030" width="9.85546875" style="2207" customWidth="1"/>
    <col min="1031" max="1285" width="9.140625" style="2207"/>
    <col min="1286" max="1286" width="9.85546875" style="2207" customWidth="1"/>
    <col min="1287" max="1541" width="9.140625" style="2207"/>
    <col min="1542" max="1542" width="9.85546875" style="2207" customWidth="1"/>
    <col min="1543" max="1797" width="9.140625" style="2207"/>
    <col min="1798" max="1798" width="9.85546875" style="2207" customWidth="1"/>
    <col min="1799" max="2053" width="9.140625" style="2207"/>
    <col min="2054" max="2054" width="9.85546875" style="2207" customWidth="1"/>
    <col min="2055" max="2309" width="9.140625" style="2207"/>
    <col min="2310" max="2310" width="9.85546875" style="2207" customWidth="1"/>
    <col min="2311" max="2565" width="9.140625" style="2207"/>
    <col min="2566" max="2566" width="9.85546875" style="2207" customWidth="1"/>
    <col min="2567" max="2821" width="9.140625" style="2207"/>
    <col min="2822" max="2822" width="9.85546875" style="2207" customWidth="1"/>
    <col min="2823" max="3077" width="9.140625" style="2207"/>
    <col min="3078" max="3078" width="9.85546875" style="2207" customWidth="1"/>
    <col min="3079" max="3333" width="9.140625" style="2207"/>
    <col min="3334" max="3334" width="9.85546875" style="2207" customWidth="1"/>
    <col min="3335" max="3589" width="9.140625" style="2207"/>
    <col min="3590" max="3590" width="9.85546875" style="2207" customWidth="1"/>
    <col min="3591" max="3845" width="9.140625" style="2207"/>
    <col min="3846" max="3846" width="9.85546875" style="2207" customWidth="1"/>
    <col min="3847" max="4101" width="9.140625" style="2207"/>
    <col min="4102" max="4102" width="9.85546875" style="2207" customWidth="1"/>
    <col min="4103" max="4357" width="9.140625" style="2207"/>
    <col min="4358" max="4358" width="9.85546875" style="2207" customWidth="1"/>
    <col min="4359" max="4613" width="9.140625" style="2207"/>
    <col min="4614" max="4614" width="9.85546875" style="2207" customWidth="1"/>
    <col min="4615" max="4869" width="9.140625" style="2207"/>
    <col min="4870" max="4870" width="9.85546875" style="2207" customWidth="1"/>
    <col min="4871" max="5125" width="9.140625" style="2207"/>
    <col min="5126" max="5126" width="9.85546875" style="2207" customWidth="1"/>
    <col min="5127" max="5381" width="9.140625" style="2207"/>
    <col min="5382" max="5382" width="9.85546875" style="2207" customWidth="1"/>
    <col min="5383" max="5637" width="9.140625" style="2207"/>
    <col min="5638" max="5638" width="9.85546875" style="2207" customWidth="1"/>
    <col min="5639" max="5893" width="9.140625" style="2207"/>
    <col min="5894" max="5894" width="9.85546875" style="2207" customWidth="1"/>
    <col min="5895" max="6149" width="9.140625" style="2207"/>
    <col min="6150" max="6150" width="9.85546875" style="2207" customWidth="1"/>
    <col min="6151" max="6405" width="9.140625" style="2207"/>
    <col min="6406" max="6406" width="9.85546875" style="2207" customWidth="1"/>
    <col min="6407" max="6661" width="9.140625" style="2207"/>
    <col min="6662" max="6662" width="9.85546875" style="2207" customWidth="1"/>
    <col min="6663" max="6917" width="9.140625" style="2207"/>
    <col min="6918" max="6918" width="9.85546875" style="2207" customWidth="1"/>
    <col min="6919" max="7173" width="9.140625" style="2207"/>
    <col min="7174" max="7174" width="9.85546875" style="2207" customWidth="1"/>
    <col min="7175" max="7429" width="9.140625" style="2207"/>
    <col min="7430" max="7430" width="9.85546875" style="2207" customWidth="1"/>
    <col min="7431" max="7685" width="9.140625" style="2207"/>
    <col min="7686" max="7686" width="9.85546875" style="2207" customWidth="1"/>
    <col min="7687" max="7941" width="9.140625" style="2207"/>
    <col min="7942" max="7942" width="9.85546875" style="2207" customWidth="1"/>
    <col min="7943" max="8197" width="9.140625" style="2207"/>
    <col min="8198" max="8198" width="9.85546875" style="2207" customWidth="1"/>
    <col min="8199" max="8453" width="9.140625" style="2207"/>
    <col min="8454" max="8454" width="9.85546875" style="2207" customWidth="1"/>
    <col min="8455" max="8709" width="9.140625" style="2207"/>
    <col min="8710" max="8710" width="9.85546875" style="2207" customWidth="1"/>
    <col min="8711" max="8965" width="9.140625" style="2207"/>
    <col min="8966" max="8966" width="9.85546875" style="2207" customWidth="1"/>
    <col min="8967" max="9221" width="9.140625" style="2207"/>
    <col min="9222" max="9222" width="9.85546875" style="2207" customWidth="1"/>
    <col min="9223" max="9477" width="9.140625" style="2207"/>
    <col min="9478" max="9478" width="9.85546875" style="2207" customWidth="1"/>
    <col min="9479" max="9733" width="9.140625" style="2207"/>
    <col min="9734" max="9734" width="9.85546875" style="2207" customWidth="1"/>
    <col min="9735" max="9989" width="9.140625" style="2207"/>
    <col min="9990" max="9990" width="9.85546875" style="2207" customWidth="1"/>
    <col min="9991" max="10245" width="9.140625" style="2207"/>
    <col min="10246" max="10246" width="9.85546875" style="2207" customWidth="1"/>
    <col min="10247" max="10501" width="9.140625" style="2207"/>
    <col min="10502" max="10502" width="9.85546875" style="2207" customWidth="1"/>
    <col min="10503" max="10757" width="9.140625" style="2207"/>
    <col min="10758" max="10758" width="9.85546875" style="2207" customWidth="1"/>
    <col min="10759" max="11013" width="9.140625" style="2207"/>
    <col min="11014" max="11014" width="9.85546875" style="2207" customWidth="1"/>
    <col min="11015" max="11269" width="9.140625" style="2207"/>
    <col min="11270" max="11270" width="9.85546875" style="2207" customWidth="1"/>
    <col min="11271" max="11525" width="9.140625" style="2207"/>
    <col min="11526" max="11526" width="9.85546875" style="2207" customWidth="1"/>
    <col min="11527" max="11781" width="9.140625" style="2207"/>
    <col min="11782" max="11782" width="9.85546875" style="2207" customWidth="1"/>
    <col min="11783" max="12037" width="9.140625" style="2207"/>
    <col min="12038" max="12038" width="9.85546875" style="2207" customWidth="1"/>
    <col min="12039" max="12293" width="9.140625" style="2207"/>
    <col min="12294" max="12294" width="9.85546875" style="2207" customWidth="1"/>
    <col min="12295" max="12549" width="9.140625" style="2207"/>
    <col min="12550" max="12550" width="9.85546875" style="2207" customWidth="1"/>
    <col min="12551" max="12805" width="9.140625" style="2207"/>
    <col min="12806" max="12806" width="9.85546875" style="2207" customWidth="1"/>
    <col min="12807" max="13061" width="9.140625" style="2207"/>
    <col min="13062" max="13062" width="9.85546875" style="2207" customWidth="1"/>
    <col min="13063" max="13317" width="9.140625" style="2207"/>
    <col min="13318" max="13318" width="9.85546875" style="2207" customWidth="1"/>
    <col min="13319" max="13573" width="9.140625" style="2207"/>
    <col min="13574" max="13574" width="9.85546875" style="2207" customWidth="1"/>
    <col min="13575" max="13829" width="9.140625" style="2207"/>
    <col min="13830" max="13830" width="9.85546875" style="2207" customWidth="1"/>
    <col min="13831" max="14085" width="9.140625" style="2207"/>
    <col min="14086" max="14086" width="9.85546875" style="2207" customWidth="1"/>
    <col min="14087" max="14341" width="9.140625" style="2207"/>
    <col min="14342" max="14342" width="9.85546875" style="2207" customWidth="1"/>
    <col min="14343" max="14597" width="9.140625" style="2207"/>
    <col min="14598" max="14598" width="9.85546875" style="2207" customWidth="1"/>
    <col min="14599" max="14853" width="9.140625" style="2207"/>
    <col min="14854" max="14854" width="9.85546875" style="2207" customWidth="1"/>
    <col min="14855" max="15109" width="9.140625" style="2207"/>
    <col min="15110" max="15110" width="9.85546875" style="2207" customWidth="1"/>
    <col min="15111" max="15365" width="9.140625" style="2207"/>
    <col min="15366" max="15366" width="9.85546875" style="2207" customWidth="1"/>
    <col min="15367" max="15621" width="9.140625" style="2207"/>
    <col min="15622" max="15622" width="9.85546875" style="2207" customWidth="1"/>
    <col min="15623" max="15877" width="9.140625" style="2207"/>
    <col min="15878" max="15878" width="9.85546875" style="2207" customWidth="1"/>
    <col min="15879" max="16133" width="9.140625" style="2207"/>
    <col min="16134" max="16134" width="9.85546875" style="2207" customWidth="1"/>
    <col min="16135" max="16384" width="9.140625" style="2207"/>
  </cols>
  <sheetData>
    <row r="1" spans="1:10" ht="19.5" customHeight="1" x14ac:dyDescent="0.2">
      <c r="G1" s="3419"/>
      <c r="H1" s="3419"/>
      <c r="I1" s="3419"/>
      <c r="J1" s="3419"/>
    </row>
    <row r="2" spans="1:10" ht="35.25" x14ac:dyDescent="0.5">
      <c r="A2" s="3420" t="s">
        <v>2435</v>
      </c>
      <c r="B2" s="3420"/>
      <c r="C2" s="3420"/>
      <c r="D2" s="3420"/>
      <c r="E2" s="3420"/>
      <c r="F2" s="3420"/>
      <c r="G2" s="3420"/>
      <c r="H2" s="3420"/>
      <c r="I2" s="3420"/>
      <c r="J2" s="3420"/>
    </row>
    <row r="3" spans="1:10" x14ac:dyDescent="0.2">
      <c r="A3" s="2208"/>
    </row>
    <row r="4" spans="1:10" x14ac:dyDescent="0.2">
      <c r="A4" s="2208"/>
    </row>
    <row r="6" spans="1:10" x14ac:dyDescent="0.2">
      <c r="A6" s="2208"/>
    </row>
    <row r="7" spans="1:10" ht="25.5" x14ac:dyDescent="0.35">
      <c r="A7" s="2209"/>
    </row>
    <row r="8" spans="1:10" ht="27.75" x14ac:dyDescent="0.4">
      <c r="A8" s="2210"/>
    </row>
    <row r="9" spans="1:10" ht="27.75" x14ac:dyDescent="0.4">
      <c r="A9" s="2210"/>
    </row>
    <row r="10" spans="1:10" ht="27.75" x14ac:dyDescent="0.4">
      <c r="A10" s="2210"/>
    </row>
    <row r="11" spans="1:10" ht="41.25" customHeight="1" x14ac:dyDescent="0.3">
      <c r="A11" s="2211"/>
    </row>
    <row r="12" spans="1:10" ht="41.25" customHeight="1" x14ac:dyDescent="0.3">
      <c r="A12" s="2211"/>
    </row>
    <row r="13" spans="1:10" ht="20.25" x14ac:dyDescent="0.3">
      <c r="A13" s="2211"/>
    </row>
    <row r="14" spans="1:10" ht="20.25" customHeight="1" x14ac:dyDescent="0.2">
      <c r="A14" s="3421" t="s">
        <v>2669</v>
      </c>
      <c r="B14" s="3421"/>
      <c r="C14" s="3421"/>
      <c r="D14" s="3421"/>
      <c r="E14" s="3421"/>
      <c r="F14" s="3421"/>
      <c r="G14" s="3421"/>
      <c r="H14" s="3421"/>
      <c r="I14" s="3421"/>
      <c r="J14" s="3421"/>
    </row>
    <row r="15" spans="1:10" ht="32.25" customHeight="1" x14ac:dyDescent="0.2">
      <c r="A15" s="3421"/>
      <c r="B15" s="3421"/>
      <c r="C15" s="3421"/>
      <c r="D15" s="3421"/>
      <c r="E15" s="3421"/>
      <c r="F15" s="3421"/>
      <c r="G15" s="3421"/>
      <c r="H15" s="3421"/>
      <c r="I15" s="3421"/>
      <c r="J15" s="3421"/>
    </row>
    <row r="16" spans="1:10" x14ac:dyDescent="0.2">
      <c r="A16" s="2208"/>
    </row>
    <row r="17" spans="1:9" ht="12.75" customHeight="1" x14ac:dyDescent="0.25">
      <c r="A17" s="2212"/>
      <c r="B17" s="2213"/>
      <c r="C17" s="2213"/>
      <c r="D17" s="2213"/>
      <c r="E17" s="2213"/>
      <c r="F17" s="2213"/>
      <c r="G17" s="2213"/>
      <c r="H17" s="2213"/>
      <c r="I17" s="2213"/>
    </row>
    <row r="18" spans="1:9" x14ac:dyDescent="0.2">
      <c r="A18" s="2214"/>
      <c r="B18" s="2215"/>
      <c r="C18" s="2215"/>
      <c r="D18" s="2215"/>
      <c r="E18" s="2215"/>
      <c r="F18" s="2215"/>
      <c r="G18" s="2215"/>
      <c r="H18" s="2215"/>
    </row>
    <row r="19" spans="1:9" x14ac:dyDescent="0.2">
      <c r="A19" s="2214"/>
    </row>
    <row r="20" spans="1:9" x14ac:dyDescent="0.2">
      <c r="A20" s="2214"/>
    </row>
    <row r="21" spans="1:9" x14ac:dyDescent="0.2">
      <c r="A21" s="2214"/>
    </row>
    <row r="22" spans="1:9" x14ac:dyDescent="0.2">
      <c r="A22" s="2214"/>
    </row>
    <row r="23" spans="1:9" x14ac:dyDescent="0.2">
      <c r="A23" s="2214"/>
    </row>
    <row r="24" spans="1:9" x14ac:dyDescent="0.2">
      <c r="A24" s="2214"/>
    </row>
    <row r="25" spans="1:9" x14ac:dyDescent="0.2">
      <c r="A25" s="2214"/>
    </row>
    <row r="26" spans="1:9" x14ac:dyDescent="0.2">
      <c r="A26" s="2214"/>
    </row>
    <row r="27" spans="1:9" x14ac:dyDescent="0.2">
      <c r="A27" s="2214"/>
    </row>
    <row r="28" spans="1:9" x14ac:dyDescent="0.2">
      <c r="A28" s="2214"/>
    </row>
    <row r="29" spans="1:9" x14ac:dyDescent="0.2">
      <c r="A29" s="2214"/>
    </row>
    <row r="30" spans="1:9" x14ac:dyDescent="0.2">
      <c r="A30" s="2214"/>
    </row>
    <row r="31" spans="1:9" x14ac:dyDescent="0.2">
      <c r="A31" s="2214"/>
    </row>
    <row r="32" spans="1:9" x14ac:dyDescent="0.2">
      <c r="A32" s="2214"/>
    </row>
    <row r="33" spans="1:10" x14ac:dyDescent="0.2">
      <c r="A33" s="2214"/>
    </row>
    <row r="34" spans="1:10" x14ac:dyDescent="0.2">
      <c r="A34" s="2214"/>
    </row>
    <row r="39" spans="1:10" ht="15" x14ac:dyDescent="0.2">
      <c r="A39" s="3422" t="s">
        <v>2581</v>
      </c>
      <c r="B39" s="3422"/>
      <c r="C39" s="3422"/>
      <c r="D39" s="3422"/>
      <c r="E39" s="3422"/>
      <c r="F39" s="3422"/>
      <c r="G39" s="3422"/>
      <c r="H39" s="3422"/>
      <c r="I39" s="3422"/>
      <c r="J39" s="3422"/>
    </row>
  </sheetData>
  <mergeCells count="4">
    <mergeCell ref="G1:J1"/>
    <mergeCell ref="A2:J2"/>
    <mergeCell ref="A14:J15"/>
    <mergeCell ref="A39:J39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W160"/>
  <sheetViews>
    <sheetView zoomScaleNormal="100" zoomScaleSheetLayoutView="75" workbookViewId="0">
      <selection activeCell="A3" sqref="A3:G3"/>
    </sheetView>
  </sheetViews>
  <sheetFormatPr defaultColWidth="9.140625" defaultRowHeight="11.25" x14ac:dyDescent="0.2"/>
  <cols>
    <col min="1" max="1" width="9.7109375" style="83" customWidth="1"/>
    <col min="2" max="2" width="3.5703125" style="86" customWidth="1"/>
    <col min="3" max="3" width="10" style="83" customWidth="1"/>
    <col min="4" max="4" width="45.140625" style="83" customWidth="1"/>
    <col min="5" max="6" width="12.7109375" style="83" customWidth="1"/>
    <col min="7" max="7" width="28.7109375" style="83" customWidth="1"/>
    <col min="8" max="8" width="12.7109375" style="83" customWidth="1"/>
    <col min="9" max="9" width="17.5703125" style="86" customWidth="1"/>
    <col min="10" max="10" width="9.140625" style="83"/>
    <col min="11" max="11" width="9.140625" style="84"/>
    <col min="12" max="12" width="9.42578125" style="84" bestFit="1" customWidth="1"/>
    <col min="13" max="13" width="26.140625" style="83" customWidth="1"/>
    <col min="14" max="14" width="36.5703125" style="85" customWidth="1"/>
    <col min="15" max="19" width="9.140625" style="85"/>
    <col min="20" max="16384" width="9.140625" style="83"/>
  </cols>
  <sheetData>
    <row r="1" spans="1:23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H1" s="1"/>
      <c r="I1" s="1"/>
    </row>
    <row r="2" spans="1:23" ht="12.75" customHeight="1" x14ac:dyDescent="0.2">
      <c r="H2" s="238"/>
      <c r="I2" s="87"/>
    </row>
    <row r="3" spans="1:23" s="9" customFormat="1" ht="15.75" x14ac:dyDescent="0.25">
      <c r="A3" s="3517" t="s">
        <v>71</v>
      </c>
      <c r="B3" s="3518"/>
      <c r="C3" s="3518"/>
      <c r="D3" s="3518"/>
      <c r="E3" s="3518"/>
      <c r="F3" s="3518"/>
      <c r="G3" s="3519"/>
      <c r="H3" s="7"/>
      <c r="I3" s="7"/>
      <c r="J3" s="88"/>
      <c r="K3" s="89"/>
      <c r="L3" s="89"/>
      <c r="M3" s="88"/>
      <c r="N3" s="90"/>
      <c r="O3" s="90"/>
      <c r="P3" s="90"/>
      <c r="Q3" s="90"/>
      <c r="R3" s="90"/>
      <c r="S3" s="90"/>
      <c r="T3" s="88"/>
      <c r="U3" s="88"/>
      <c r="V3" s="88"/>
      <c r="W3" s="88"/>
    </row>
    <row r="4" spans="1:23" s="9" customFormat="1" ht="15.75" x14ac:dyDescent="0.25">
      <c r="B4" s="91"/>
      <c r="C4" s="91"/>
      <c r="D4" s="91"/>
      <c r="E4" s="91"/>
      <c r="F4" s="91"/>
      <c r="G4" s="91"/>
      <c r="H4" s="91"/>
      <c r="I4" s="91"/>
      <c r="J4" s="88"/>
      <c r="K4" s="89"/>
      <c r="L4" s="89"/>
      <c r="M4" s="88"/>
      <c r="N4" s="90"/>
      <c r="O4" s="90"/>
      <c r="P4" s="90"/>
      <c r="Q4" s="90"/>
      <c r="R4" s="90"/>
      <c r="S4" s="90"/>
      <c r="T4" s="88"/>
      <c r="U4" s="88"/>
      <c r="V4" s="88"/>
      <c r="W4" s="88"/>
    </row>
    <row r="5" spans="1:23" s="92" customFormat="1" ht="15.75" customHeight="1" x14ac:dyDescent="0.25">
      <c r="B5" s="93"/>
      <c r="C5" s="3516" t="s">
        <v>72</v>
      </c>
      <c r="D5" s="3516"/>
      <c r="E5" s="3516"/>
      <c r="F5" s="94"/>
      <c r="G5" s="2190"/>
      <c r="H5" s="94"/>
      <c r="I5" s="94"/>
      <c r="J5" s="95"/>
      <c r="K5" s="96"/>
      <c r="L5" s="96"/>
      <c r="M5" s="95"/>
      <c r="N5" s="97"/>
      <c r="O5" s="97"/>
      <c r="P5" s="97"/>
      <c r="Q5" s="97"/>
      <c r="R5" s="97"/>
      <c r="S5" s="97"/>
      <c r="T5" s="95"/>
      <c r="U5" s="95"/>
      <c r="V5" s="95"/>
      <c r="W5" s="95"/>
    </row>
    <row r="6" spans="1:23" s="98" customFormat="1" ht="12" thickBot="1" x14ac:dyDescent="0.3">
      <c r="B6" s="99"/>
      <c r="C6" s="99"/>
      <c r="D6" s="99"/>
      <c r="E6" s="100"/>
      <c r="F6" s="100" t="s">
        <v>73</v>
      </c>
      <c r="G6" s="101"/>
      <c r="H6" s="102"/>
      <c r="K6" s="103"/>
      <c r="L6" s="103"/>
      <c r="N6" s="104"/>
      <c r="O6" s="104"/>
      <c r="P6" s="104"/>
      <c r="Q6" s="104"/>
      <c r="R6" s="104"/>
      <c r="S6" s="104"/>
    </row>
    <row r="7" spans="1:23" s="105" customFormat="1" ht="31.5" customHeight="1" thickBot="1" x14ac:dyDescent="0.3">
      <c r="B7" s="2191"/>
      <c r="C7" s="2654" t="s">
        <v>74</v>
      </c>
      <c r="D7" s="2559" t="s">
        <v>75</v>
      </c>
      <c r="E7" s="2184" t="s">
        <v>2570</v>
      </c>
      <c r="F7" s="2557" t="s">
        <v>2656</v>
      </c>
      <c r="G7" s="19"/>
      <c r="H7" s="106"/>
      <c r="I7" s="104"/>
      <c r="J7" s="107"/>
      <c r="K7" s="103"/>
      <c r="L7" s="103"/>
      <c r="M7" s="98"/>
      <c r="N7" s="104"/>
      <c r="O7" s="104"/>
      <c r="P7" s="104"/>
      <c r="Q7" s="104"/>
      <c r="R7" s="104"/>
      <c r="S7" s="104"/>
      <c r="T7" s="98"/>
      <c r="U7" s="98"/>
      <c r="V7" s="98"/>
      <c r="W7" s="98"/>
    </row>
    <row r="8" spans="1:23" s="98" customFormat="1" ht="12.75" customHeight="1" thickBot="1" x14ac:dyDescent="0.3">
      <c r="B8" s="108"/>
      <c r="C8" s="109" t="s">
        <v>76</v>
      </c>
      <c r="D8" s="110" t="s">
        <v>77</v>
      </c>
      <c r="E8" s="111">
        <f>SUM(E9:E15)</f>
        <v>56648.2</v>
      </c>
      <c r="F8" s="111">
        <f>SUM(F9:F15)</f>
        <v>41643</v>
      </c>
      <c r="G8" s="112"/>
      <c r="H8" s="104"/>
      <c r="I8" s="113"/>
      <c r="K8" s="103"/>
      <c r="L8" s="103"/>
      <c r="N8" s="104"/>
      <c r="O8" s="104"/>
      <c r="P8" s="104"/>
      <c r="Q8" s="104"/>
      <c r="R8" s="104"/>
      <c r="S8" s="104"/>
    </row>
    <row r="9" spans="1:23" s="114" customFormat="1" ht="12.75" customHeight="1" x14ac:dyDescent="0.2">
      <c r="B9" s="115"/>
      <c r="C9" s="2568" t="s">
        <v>78</v>
      </c>
      <c r="D9" s="2569" t="s">
        <v>79</v>
      </c>
      <c r="E9" s="3078">
        <v>5130</v>
      </c>
      <c r="F9" s="3079">
        <f>F20</f>
        <v>4924.8</v>
      </c>
      <c r="G9" s="116"/>
      <c r="I9" s="113"/>
      <c r="K9" s="117"/>
      <c r="L9" s="118"/>
      <c r="M9" s="107"/>
      <c r="N9" s="104"/>
      <c r="O9" s="104"/>
      <c r="P9" s="104"/>
      <c r="Q9" s="104"/>
      <c r="R9" s="104"/>
      <c r="S9" s="104"/>
      <c r="T9" s="107"/>
      <c r="U9" s="107"/>
      <c r="V9" s="107"/>
      <c r="W9" s="107"/>
    </row>
    <row r="10" spans="1:23" s="114" customFormat="1" ht="12.75" customHeight="1" x14ac:dyDescent="0.2">
      <c r="B10" s="115"/>
      <c r="C10" s="2570" t="s">
        <v>80</v>
      </c>
      <c r="D10" s="2571" t="s">
        <v>81</v>
      </c>
      <c r="E10" s="2947">
        <v>14568.2</v>
      </c>
      <c r="F10" s="2948">
        <f>F43</f>
        <v>14568.2</v>
      </c>
      <c r="G10" s="116"/>
      <c r="I10" s="113"/>
      <c r="K10" s="117"/>
      <c r="L10" s="118"/>
      <c r="M10" s="107"/>
      <c r="N10" s="104"/>
      <c r="O10" s="104"/>
      <c r="P10" s="104"/>
      <c r="Q10" s="104"/>
      <c r="R10" s="104"/>
      <c r="S10" s="104"/>
      <c r="T10" s="107"/>
      <c r="U10" s="107"/>
      <c r="V10" s="107"/>
      <c r="W10" s="107"/>
    </row>
    <row r="11" spans="1:23" s="114" customFormat="1" ht="12.75" customHeight="1" x14ac:dyDescent="0.2">
      <c r="B11" s="115"/>
      <c r="C11" s="2570" t="s">
        <v>2592</v>
      </c>
      <c r="D11" s="2571" t="s">
        <v>2593</v>
      </c>
      <c r="E11" s="2947">
        <v>650</v>
      </c>
      <c r="F11" s="2948">
        <f>F105</f>
        <v>650</v>
      </c>
      <c r="G11" s="116"/>
      <c r="I11" s="113"/>
      <c r="K11" s="117"/>
      <c r="L11" s="118"/>
      <c r="M11" s="107"/>
      <c r="N11" s="104"/>
      <c r="O11" s="104"/>
      <c r="P11" s="104"/>
      <c r="Q11" s="104"/>
      <c r="R11" s="104"/>
      <c r="S11" s="104"/>
      <c r="T11" s="107"/>
      <c r="U11" s="107"/>
      <c r="V11" s="107"/>
      <c r="W11" s="107"/>
    </row>
    <row r="12" spans="1:23" s="114" customFormat="1" ht="12.75" customHeight="1" x14ac:dyDescent="0.2">
      <c r="B12" s="115"/>
      <c r="C12" s="2570" t="s">
        <v>82</v>
      </c>
      <c r="D12" s="2571" t="s">
        <v>83</v>
      </c>
      <c r="E12" s="3000">
        <v>11500</v>
      </c>
      <c r="F12" s="3008">
        <f>F113</f>
        <v>11500</v>
      </c>
      <c r="G12" s="116"/>
      <c r="I12" s="113"/>
      <c r="K12" s="117"/>
      <c r="L12" s="118"/>
      <c r="M12" s="107"/>
      <c r="N12" s="104"/>
      <c r="O12" s="104"/>
      <c r="P12" s="104"/>
      <c r="Q12" s="104"/>
      <c r="R12" s="104"/>
      <c r="S12" s="104"/>
      <c r="T12" s="107"/>
      <c r="U12" s="107"/>
      <c r="V12" s="107"/>
      <c r="W12" s="107"/>
    </row>
    <row r="13" spans="1:23" s="114" customFormat="1" ht="12.75" customHeight="1" x14ac:dyDescent="0.2">
      <c r="B13" s="115"/>
      <c r="C13" s="2570" t="s">
        <v>84</v>
      </c>
      <c r="D13" s="2571" t="s">
        <v>85</v>
      </c>
      <c r="E13" s="3000">
        <v>0</v>
      </c>
      <c r="F13" s="3008">
        <v>0</v>
      </c>
      <c r="G13" s="119"/>
      <c r="I13" s="113"/>
      <c r="K13" s="117"/>
      <c r="L13" s="118"/>
      <c r="M13" s="107"/>
      <c r="N13" s="104"/>
      <c r="O13" s="104"/>
      <c r="P13" s="104"/>
      <c r="Q13" s="104"/>
      <c r="R13" s="104"/>
      <c r="S13" s="104"/>
      <c r="T13" s="107"/>
      <c r="U13" s="107"/>
      <c r="V13" s="107"/>
      <c r="W13" s="107"/>
    </row>
    <row r="14" spans="1:23" s="114" customFormat="1" ht="12.75" customHeight="1" x14ac:dyDescent="0.2">
      <c r="B14" s="115"/>
      <c r="C14" s="2570" t="s">
        <v>86</v>
      </c>
      <c r="D14" s="2571" t="s">
        <v>87</v>
      </c>
      <c r="E14" s="3000">
        <v>10000</v>
      </c>
      <c r="F14" s="3008">
        <f>F158</f>
        <v>10000</v>
      </c>
      <c r="G14" s="119"/>
      <c r="I14" s="113"/>
      <c r="K14" s="117"/>
      <c r="L14" s="118"/>
      <c r="M14" s="107"/>
      <c r="N14" s="104"/>
      <c r="O14" s="104"/>
      <c r="P14" s="104"/>
      <c r="Q14" s="104"/>
      <c r="R14" s="104"/>
      <c r="S14" s="104"/>
      <c r="T14" s="107"/>
      <c r="U14" s="107"/>
      <c r="V14" s="107"/>
      <c r="W14" s="107"/>
    </row>
    <row r="15" spans="1:23" s="114" customFormat="1" ht="12.75" customHeight="1" thickBot="1" x14ac:dyDescent="0.25">
      <c r="B15" s="115"/>
      <c r="C15" s="2573" t="s">
        <v>88</v>
      </c>
      <c r="D15" s="2574" t="s">
        <v>89</v>
      </c>
      <c r="E15" s="2891">
        <v>14800</v>
      </c>
      <c r="F15" s="2892">
        <f>F147</f>
        <v>0</v>
      </c>
      <c r="G15" s="119"/>
      <c r="I15" s="120"/>
      <c r="K15" s="117"/>
      <c r="L15" s="118"/>
      <c r="M15" s="107"/>
      <c r="N15" s="104"/>
      <c r="O15" s="104"/>
      <c r="P15" s="104"/>
      <c r="Q15" s="104"/>
      <c r="R15" s="104"/>
      <c r="S15" s="104"/>
      <c r="T15" s="107"/>
      <c r="U15" s="107"/>
      <c r="V15" s="107"/>
      <c r="W15" s="107"/>
    </row>
    <row r="16" spans="1:23" s="9" customFormat="1" ht="12" customHeight="1" x14ac:dyDescent="0.25">
      <c r="B16" s="121"/>
      <c r="C16" s="8"/>
      <c r="D16" s="8"/>
      <c r="E16" s="8"/>
      <c r="F16" s="122"/>
      <c r="G16" s="122"/>
      <c r="I16" s="123"/>
      <c r="J16" s="88"/>
      <c r="K16" s="89"/>
      <c r="L16" s="89"/>
      <c r="M16" s="88"/>
      <c r="N16" s="90"/>
      <c r="O16" s="90"/>
      <c r="P16" s="90"/>
      <c r="Q16" s="90"/>
      <c r="R16" s="90"/>
      <c r="S16" s="90"/>
      <c r="T16" s="88"/>
      <c r="U16" s="88"/>
      <c r="V16" s="88"/>
      <c r="W16" s="88"/>
    </row>
    <row r="17" spans="1:23" s="92" customFormat="1" ht="18.75" customHeight="1" x14ac:dyDescent="0.25">
      <c r="B17" s="124" t="s">
        <v>90</v>
      </c>
      <c r="C17" s="124"/>
      <c r="D17" s="124"/>
      <c r="E17" s="124"/>
      <c r="F17" s="124"/>
      <c r="G17" s="124"/>
      <c r="H17" s="124"/>
      <c r="I17" s="94"/>
      <c r="J17" s="95"/>
      <c r="K17" s="96"/>
      <c r="L17" s="96"/>
      <c r="M17" s="95"/>
      <c r="N17" s="97"/>
      <c r="O17" s="97"/>
      <c r="P17" s="97"/>
      <c r="Q17" s="97"/>
      <c r="R17" s="97"/>
      <c r="S17" s="97"/>
      <c r="T17" s="95"/>
      <c r="U17" s="95"/>
      <c r="V17" s="95"/>
      <c r="W17" s="95"/>
    </row>
    <row r="18" spans="1:23" s="98" customFormat="1" ht="15.75" customHeight="1" thickBot="1" x14ac:dyDescent="0.3">
      <c r="B18" s="99"/>
      <c r="C18" s="99"/>
      <c r="D18" s="99"/>
      <c r="E18" s="100"/>
      <c r="F18" s="100"/>
      <c r="G18" s="100" t="s">
        <v>73</v>
      </c>
      <c r="H18" s="125"/>
      <c r="J18" s="103"/>
      <c r="K18" s="103"/>
      <c r="M18" s="104"/>
      <c r="N18" s="104"/>
      <c r="O18" s="104"/>
      <c r="P18" s="104"/>
      <c r="Q18" s="104"/>
      <c r="R18" s="104"/>
    </row>
    <row r="19" spans="1:23" s="105" customFormat="1" ht="31.5" customHeight="1" thickBot="1" x14ac:dyDescent="0.3">
      <c r="A19" s="2179" t="s">
        <v>7</v>
      </c>
      <c r="B19" s="2188" t="s">
        <v>91</v>
      </c>
      <c r="C19" s="2181" t="s">
        <v>92</v>
      </c>
      <c r="D19" s="2187" t="s">
        <v>93</v>
      </c>
      <c r="E19" s="2675" t="s">
        <v>94</v>
      </c>
      <c r="F19" s="3270" t="s">
        <v>2656</v>
      </c>
      <c r="G19" s="2515" t="s">
        <v>95</v>
      </c>
      <c r="H19" s="107"/>
      <c r="I19" s="103"/>
      <c r="J19" s="103"/>
      <c r="K19" s="98"/>
      <c r="L19" s="104"/>
      <c r="M19" s="104"/>
      <c r="N19" s="104"/>
      <c r="O19" s="104"/>
      <c r="P19" s="104"/>
      <c r="Q19" s="104"/>
      <c r="R19" s="98"/>
      <c r="S19" s="98"/>
      <c r="T19" s="98"/>
      <c r="U19" s="98"/>
    </row>
    <row r="20" spans="1:23" s="98" customFormat="1" ht="12.75" customHeight="1" thickBot="1" x14ac:dyDescent="0.3">
      <c r="A20" s="126">
        <f>A21+A26</f>
        <v>5750</v>
      </c>
      <c r="B20" s="127" t="s">
        <v>3</v>
      </c>
      <c r="C20" s="128" t="s">
        <v>96</v>
      </c>
      <c r="D20" s="110" t="s">
        <v>97</v>
      </c>
      <c r="E20" s="126">
        <f>E21+E26</f>
        <v>5130</v>
      </c>
      <c r="F20" s="111">
        <f>F21+F26</f>
        <v>4924.8</v>
      </c>
      <c r="G20" s="129" t="s">
        <v>10</v>
      </c>
      <c r="H20" s="103"/>
      <c r="I20" s="103"/>
      <c r="J20" s="103"/>
      <c r="L20" s="104"/>
      <c r="M20" s="104"/>
      <c r="N20" s="104"/>
      <c r="O20" s="104"/>
      <c r="P20" s="104"/>
      <c r="Q20" s="104"/>
    </row>
    <row r="21" spans="1:23" s="98" customFormat="1" ht="12.75" customHeight="1" x14ac:dyDescent="0.25">
      <c r="A21" s="130">
        <f>SUM(A22:A25)</f>
        <v>3720</v>
      </c>
      <c r="B21" s="131" t="s">
        <v>98</v>
      </c>
      <c r="C21" s="132" t="s">
        <v>10</v>
      </c>
      <c r="D21" s="133" t="s">
        <v>99</v>
      </c>
      <c r="E21" s="134">
        <v>3348</v>
      </c>
      <c r="F21" s="2655">
        <f>SUM(F22:F25)</f>
        <v>3142.8</v>
      </c>
      <c r="G21" s="135"/>
      <c r="H21" s="103"/>
      <c r="I21" s="103"/>
      <c r="J21" s="103"/>
      <c r="L21" s="104"/>
      <c r="M21" s="104"/>
      <c r="N21" s="104"/>
      <c r="O21" s="104"/>
      <c r="P21" s="104"/>
      <c r="Q21" s="104"/>
    </row>
    <row r="22" spans="1:23" s="114" customFormat="1" ht="12.75" customHeight="1" x14ac:dyDescent="0.2">
      <c r="A22" s="136">
        <v>400</v>
      </c>
      <c r="B22" s="137" t="s">
        <v>98</v>
      </c>
      <c r="C22" s="138" t="s">
        <v>100</v>
      </c>
      <c r="D22" s="139" t="s">
        <v>101</v>
      </c>
      <c r="E22" s="140">
        <v>300</v>
      </c>
      <c r="F22" s="2656">
        <v>300</v>
      </c>
      <c r="G22" s="141"/>
      <c r="H22" s="107"/>
      <c r="I22" s="142"/>
      <c r="J22" s="142"/>
      <c r="K22" s="107"/>
      <c r="L22" s="104"/>
      <c r="M22" s="104"/>
      <c r="N22" s="104"/>
      <c r="O22" s="104"/>
      <c r="P22" s="104"/>
      <c r="Q22" s="104"/>
      <c r="R22" s="107"/>
      <c r="S22" s="107"/>
      <c r="T22" s="107"/>
      <c r="U22" s="107"/>
    </row>
    <row r="23" spans="1:23" s="114" customFormat="1" ht="12.75" customHeight="1" x14ac:dyDescent="0.2">
      <c r="A23" s="143">
        <v>1740</v>
      </c>
      <c r="B23" s="144" t="s">
        <v>98</v>
      </c>
      <c r="C23" s="145" t="s">
        <v>100</v>
      </c>
      <c r="D23" s="146" t="s">
        <v>102</v>
      </c>
      <c r="E23" s="147">
        <v>1738</v>
      </c>
      <c r="F23" s="2657">
        <f>1738-205.2</f>
        <v>1532.8</v>
      </c>
      <c r="G23" s="148"/>
      <c r="H23" s="107"/>
      <c r="I23" s="142"/>
      <c r="J23" s="142"/>
      <c r="K23" s="107"/>
      <c r="L23" s="104"/>
      <c r="M23" s="104"/>
      <c r="N23" s="104"/>
      <c r="O23" s="104"/>
      <c r="P23" s="104"/>
      <c r="Q23" s="104"/>
      <c r="R23" s="107"/>
      <c r="S23" s="107"/>
      <c r="T23" s="107"/>
      <c r="U23" s="107"/>
    </row>
    <row r="24" spans="1:23" s="114" customFormat="1" ht="12.75" customHeight="1" x14ac:dyDescent="0.2">
      <c r="A24" s="143">
        <v>1080</v>
      </c>
      <c r="B24" s="137" t="s">
        <v>98</v>
      </c>
      <c r="C24" s="138" t="s">
        <v>100</v>
      </c>
      <c r="D24" s="139" t="s">
        <v>103</v>
      </c>
      <c r="E24" s="147">
        <v>810</v>
      </c>
      <c r="F24" s="2657">
        <v>810</v>
      </c>
      <c r="G24" s="141"/>
      <c r="H24" s="107"/>
      <c r="I24" s="142"/>
      <c r="J24" s="142"/>
      <c r="K24" s="107"/>
      <c r="L24" s="104"/>
      <c r="M24" s="104"/>
      <c r="N24" s="104"/>
      <c r="O24" s="104"/>
      <c r="P24" s="104"/>
      <c r="Q24" s="104"/>
      <c r="R24" s="107"/>
      <c r="S24" s="107"/>
      <c r="T24" s="107"/>
      <c r="U24" s="107"/>
    </row>
    <row r="25" spans="1:23" s="114" customFormat="1" ht="12.75" customHeight="1" x14ac:dyDescent="0.2">
      <c r="A25" s="149">
        <f>250+250</f>
        <v>500</v>
      </c>
      <c r="B25" s="144" t="s">
        <v>98</v>
      </c>
      <c r="C25" s="145" t="s">
        <v>100</v>
      </c>
      <c r="D25" s="146" t="s">
        <v>104</v>
      </c>
      <c r="E25" s="150">
        <v>500</v>
      </c>
      <c r="F25" s="2658">
        <v>500</v>
      </c>
      <c r="G25" s="148"/>
      <c r="H25" s="107"/>
      <c r="I25" s="142"/>
      <c r="J25" s="142"/>
      <c r="K25" s="107"/>
      <c r="L25" s="104"/>
      <c r="M25" s="104"/>
      <c r="N25" s="104"/>
      <c r="O25" s="104"/>
      <c r="P25" s="104"/>
      <c r="Q25" s="104"/>
      <c r="R25" s="107"/>
      <c r="S25" s="107"/>
      <c r="T25" s="107"/>
      <c r="U25" s="107"/>
    </row>
    <row r="26" spans="1:23" s="114" customFormat="1" ht="12.75" customHeight="1" x14ac:dyDescent="0.2">
      <c r="A26" s="151">
        <f>SUM(A27:A37)</f>
        <v>2030</v>
      </c>
      <c r="B26" s="152" t="s">
        <v>98</v>
      </c>
      <c r="C26" s="145" t="s">
        <v>10</v>
      </c>
      <c r="D26" s="153" t="s">
        <v>105</v>
      </c>
      <c r="E26" s="154">
        <v>1782</v>
      </c>
      <c r="F26" s="2659">
        <f>SUM(F27:F37)</f>
        <v>1782</v>
      </c>
      <c r="G26" s="155"/>
      <c r="H26" s="156"/>
      <c r="I26" s="142"/>
      <c r="J26" s="157"/>
      <c r="K26" s="104"/>
      <c r="L26" s="104"/>
      <c r="M26" s="104"/>
      <c r="N26" s="104"/>
      <c r="O26" s="104"/>
      <c r="P26" s="104"/>
      <c r="Q26" s="104"/>
      <c r="R26" s="107"/>
      <c r="S26" s="107"/>
      <c r="T26" s="107"/>
      <c r="U26" s="107"/>
    </row>
    <row r="27" spans="1:23" s="114" customFormat="1" ht="12.75" customHeight="1" x14ac:dyDescent="0.2">
      <c r="A27" s="143">
        <v>250</v>
      </c>
      <c r="B27" s="144" t="s">
        <v>98</v>
      </c>
      <c r="C27" s="145" t="s">
        <v>100</v>
      </c>
      <c r="D27" s="146" t="s">
        <v>106</v>
      </c>
      <c r="E27" s="147">
        <v>250</v>
      </c>
      <c r="F27" s="2657">
        <v>250</v>
      </c>
      <c r="G27" s="148"/>
      <c r="H27" s="156"/>
      <c r="I27" s="142"/>
      <c r="J27" s="157"/>
      <c r="K27" s="104"/>
      <c r="L27" s="104"/>
      <c r="M27" s="104"/>
      <c r="N27" s="104"/>
      <c r="O27" s="104"/>
      <c r="P27" s="104"/>
      <c r="Q27" s="104"/>
      <c r="R27" s="107"/>
      <c r="S27" s="107"/>
      <c r="T27" s="107"/>
      <c r="U27" s="107"/>
    </row>
    <row r="28" spans="1:23" s="161" customFormat="1" ht="12.75" customHeight="1" x14ac:dyDescent="0.2">
      <c r="A28" s="158">
        <v>250</v>
      </c>
      <c r="B28" s="137" t="s">
        <v>107</v>
      </c>
      <c r="C28" s="138" t="s">
        <v>100</v>
      </c>
      <c r="D28" s="139" t="s">
        <v>108</v>
      </c>
      <c r="E28" s="159">
        <v>250</v>
      </c>
      <c r="F28" s="2660">
        <v>250</v>
      </c>
      <c r="G28" s="141"/>
      <c r="H28" s="107"/>
      <c r="I28" s="142"/>
      <c r="J28" s="160"/>
      <c r="K28" s="104"/>
      <c r="L28" s="104"/>
      <c r="M28" s="104"/>
      <c r="N28" s="104"/>
      <c r="O28" s="104"/>
      <c r="P28" s="104"/>
      <c r="Q28" s="104"/>
      <c r="R28" s="107"/>
      <c r="S28" s="107"/>
      <c r="T28" s="107"/>
      <c r="U28" s="107"/>
    </row>
    <row r="29" spans="1:23" s="161" customFormat="1" ht="12.75" customHeight="1" x14ac:dyDescent="0.2">
      <c r="A29" s="158">
        <v>100</v>
      </c>
      <c r="B29" s="144" t="s">
        <v>107</v>
      </c>
      <c r="C29" s="145" t="s">
        <v>109</v>
      </c>
      <c r="D29" s="146" t="s">
        <v>110</v>
      </c>
      <c r="E29" s="159">
        <v>100</v>
      </c>
      <c r="F29" s="2660">
        <v>100</v>
      </c>
      <c r="G29" s="148"/>
      <c r="H29" s="107"/>
      <c r="I29" s="142"/>
      <c r="J29" s="160"/>
      <c r="K29" s="104"/>
      <c r="L29" s="104"/>
      <c r="M29" s="104"/>
      <c r="N29" s="104"/>
      <c r="O29" s="104"/>
      <c r="P29" s="104"/>
      <c r="Q29" s="104"/>
      <c r="R29" s="107"/>
      <c r="S29" s="107"/>
      <c r="T29" s="107"/>
      <c r="U29" s="107"/>
    </row>
    <row r="30" spans="1:23" s="114" customFormat="1" ht="12.75" customHeight="1" x14ac:dyDescent="0.2">
      <c r="A30" s="158">
        <v>510</v>
      </c>
      <c r="B30" s="144" t="s">
        <v>107</v>
      </c>
      <c r="C30" s="145" t="s">
        <v>111</v>
      </c>
      <c r="D30" s="146" t="s">
        <v>112</v>
      </c>
      <c r="E30" s="159">
        <v>382</v>
      </c>
      <c r="F30" s="2660">
        <v>382</v>
      </c>
      <c r="G30" s="148"/>
      <c r="H30" s="107"/>
      <c r="I30" s="142"/>
      <c r="J30" s="160"/>
      <c r="K30" s="104"/>
      <c r="L30" s="104"/>
      <c r="M30" s="104"/>
      <c r="N30" s="104"/>
      <c r="O30" s="104"/>
      <c r="P30" s="104"/>
      <c r="Q30" s="104"/>
      <c r="R30" s="107"/>
      <c r="S30" s="107"/>
      <c r="T30" s="107"/>
      <c r="U30" s="107"/>
    </row>
    <row r="31" spans="1:23" s="161" customFormat="1" ht="12.75" customHeight="1" x14ac:dyDescent="0.2">
      <c r="A31" s="158">
        <v>100</v>
      </c>
      <c r="B31" s="162" t="s">
        <v>107</v>
      </c>
      <c r="C31" s="163" t="s">
        <v>113</v>
      </c>
      <c r="D31" s="164" t="s">
        <v>114</v>
      </c>
      <c r="E31" s="159">
        <v>100</v>
      </c>
      <c r="F31" s="2660">
        <v>100</v>
      </c>
      <c r="G31" s="165"/>
      <c r="H31" s="107"/>
      <c r="I31" s="142"/>
      <c r="J31" s="160"/>
      <c r="K31" s="104"/>
      <c r="L31" s="104"/>
      <c r="M31" s="104"/>
      <c r="N31" s="104"/>
      <c r="O31" s="104"/>
      <c r="P31" s="104"/>
      <c r="Q31" s="104"/>
      <c r="R31" s="107"/>
      <c r="S31" s="107"/>
      <c r="T31" s="107"/>
      <c r="U31" s="107"/>
    </row>
    <row r="32" spans="1:23" s="161" customFormat="1" ht="12.75" customHeight="1" x14ac:dyDescent="0.2">
      <c r="A32" s="158">
        <v>250</v>
      </c>
      <c r="B32" s="162" t="s">
        <v>107</v>
      </c>
      <c r="C32" s="163" t="s">
        <v>115</v>
      </c>
      <c r="D32" s="164" t="s">
        <v>116</v>
      </c>
      <c r="E32" s="159">
        <v>250</v>
      </c>
      <c r="F32" s="2660">
        <v>250</v>
      </c>
      <c r="G32" s="165"/>
      <c r="H32" s="107"/>
      <c r="I32" s="142"/>
      <c r="J32" s="160"/>
      <c r="K32" s="104"/>
      <c r="L32" s="104"/>
      <c r="M32" s="104"/>
      <c r="N32" s="104"/>
      <c r="O32" s="104"/>
      <c r="P32" s="104"/>
      <c r="Q32" s="104"/>
      <c r="R32" s="107"/>
      <c r="S32" s="107"/>
      <c r="T32" s="107"/>
      <c r="U32" s="107"/>
    </row>
    <row r="33" spans="1:23" s="161" customFormat="1" ht="12.75" customHeight="1" x14ac:dyDescent="0.2">
      <c r="A33" s="158">
        <v>220</v>
      </c>
      <c r="B33" s="162" t="s">
        <v>107</v>
      </c>
      <c r="C33" s="163" t="s">
        <v>117</v>
      </c>
      <c r="D33" s="164" t="s">
        <v>118</v>
      </c>
      <c r="E33" s="159">
        <v>150</v>
      </c>
      <c r="F33" s="2660">
        <v>150</v>
      </c>
      <c r="G33" s="165"/>
      <c r="H33" s="107"/>
      <c r="I33" s="142"/>
      <c r="J33" s="160"/>
      <c r="K33" s="104"/>
      <c r="L33" s="104"/>
      <c r="M33" s="104"/>
      <c r="N33" s="104"/>
      <c r="O33" s="104"/>
      <c r="P33" s="104"/>
      <c r="Q33" s="104"/>
      <c r="R33" s="107"/>
      <c r="S33" s="107"/>
      <c r="T33" s="107"/>
      <c r="U33" s="107"/>
    </row>
    <row r="34" spans="1:23" s="161" customFormat="1" ht="12.75" customHeight="1" x14ac:dyDescent="0.2">
      <c r="A34" s="158">
        <v>150</v>
      </c>
      <c r="B34" s="162" t="s">
        <v>107</v>
      </c>
      <c r="C34" s="163" t="s">
        <v>119</v>
      </c>
      <c r="D34" s="164" t="s">
        <v>120</v>
      </c>
      <c r="E34" s="159">
        <v>150</v>
      </c>
      <c r="F34" s="2660">
        <v>150</v>
      </c>
      <c r="G34" s="165"/>
      <c r="H34" s="107"/>
      <c r="I34" s="142"/>
      <c r="J34" s="160"/>
      <c r="K34" s="104"/>
      <c r="L34" s="104"/>
      <c r="M34" s="104"/>
      <c r="N34" s="104"/>
      <c r="O34" s="104"/>
      <c r="P34" s="104"/>
      <c r="Q34" s="104"/>
      <c r="R34" s="107"/>
      <c r="S34" s="107"/>
      <c r="T34" s="107"/>
      <c r="U34" s="107"/>
    </row>
    <row r="35" spans="1:23" s="161" customFormat="1" ht="12.75" customHeight="1" x14ac:dyDescent="0.2">
      <c r="A35" s="158">
        <v>30</v>
      </c>
      <c r="B35" s="162" t="s">
        <v>107</v>
      </c>
      <c r="C35" s="163" t="s">
        <v>121</v>
      </c>
      <c r="D35" s="164" t="s">
        <v>122</v>
      </c>
      <c r="E35" s="159">
        <v>30</v>
      </c>
      <c r="F35" s="2660">
        <v>30</v>
      </c>
      <c r="G35" s="165"/>
      <c r="H35" s="107"/>
      <c r="I35" s="142"/>
      <c r="J35" s="160"/>
      <c r="K35" s="104"/>
      <c r="L35" s="104"/>
      <c r="M35" s="104"/>
      <c r="N35" s="104"/>
      <c r="O35" s="104"/>
      <c r="P35" s="104"/>
      <c r="Q35" s="104"/>
      <c r="R35" s="107"/>
      <c r="S35" s="107"/>
      <c r="T35" s="107"/>
      <c r="U35" s="107"/>
    </row>
    <row r="36" spans="1:23" s="161" customFormat="1" ht="12.75" customHeight="1" x14ac:dyDescent="0.2">
      <c r="A36" s="158">
        <v>50</v>
      </c>
      <c r="B36" s="166" t="s">
        <v>107</v>
      </c>
      <c r="C36" s="167" t="s">
        <v>123</v>
      </c>
      <c r="D36" s="168" t="s">
        <v>124</v>
      </c>
      <c r="E36" s="159">
        <v>50</v>
      </c>
      <c r="F36" s="2660">
        <v>50</v>
      </c>
      <c r="G36" s="169"/>
      <c r="H36" s="107"/>
      <c r="I36" s="142"/>
      <c r="J36" s="160"/>
      <c r="K36" s="104"/>
      <c r="L36" s="104"/>
      <c r="M36" s="104"/>
      <c r="N36" s="104"/>
      <c r="O36" s="104"/>
      <c r="P36" s="104"/>
      <c r="Q36" s="104"/>
      <c r="R36" s="107"/>
      <c r="S36" s="107"/>
      <c r="T36" s="107"/>
      <c r="U36" s="107"/>
    </row>
    <row r="37" spans="1:23" s="161" customFormat="1" ht="12.75" customHeight="1" thickBot="1" x14ac:dyDescent="0.25">
      <c r="A37" s="170">
        <v>120</v>
      </c>
      <c r="B37" s="171" t="s">
        <v>107</v>
      </c>
      <c r="C37" s="172" t="s">
        <v>125</v>
      </c>
      <c r="D37" s="173" t="s">
        <v>126</v>
      </c>
      <c r="E37" s="174">
        <v>70</v>
      </c>
      <c r="F37" s="2661">
        <v>70</v>
      </c>
      <c r="G37" s="175"/>
      <c r="H37" s="107"/>
      <c r="I37" s="142"/>
      <c r="J37" s="160"/>
      <c r="K37" s="104"/>
      <c r="L37" s="104"/>
      <c r="M37" s="104"/>
      <c r="N37" s="104"/>
      <c r="O37" s="104"/>
      <c r="P37" s="104"/>
      <c r="Q37" s="104"/>
      <c r="R37" s="107"/>
      <c r="S37" s="107"/>
      <c r="T37" s="107"/>
      <c r="U37" s="107"/>
    </row>
    <row r="38" spans="1:23" s="176" customFormat="1" ht="12.75" customHeight="1" x14ac:dyDescent="0.25">
      <c r="B38" s="177"/>
      <c r="C38" s="177"/>
      <c r="D38" s="177"/>
      <c r="E38" s="177"/>
      <c r="F38" s="177"/>
      <c r="G38" s="177"/>
      <c r="H38" s="177"/>
      <c r="I38" s="177"/>
      <c r="J38" s="178"/>
      <c r="K38" s="179"/>
      <c r="L38" s="160"/>
      <c r="M38" s="180"/>
      <c r="N38" s="180"/>
      <c r="O38" s="180"/>
      <c r="P38" s="180"/>
      <c r="Q38" s="180"/>
      <c r="R38" s="180"/>
      <c r="S38" s="180"/>
      <c r="T38" s="178"/>
      <c r="U38" s="178"/>
      <c r="V38" s="178"/>
      <c r="W38" s="178"/>
    </row>
    <row r="39" spans="1:23" s="176" customFormat="1" ht="12.75" customHeight="1" x14ac:dyDescent="0.25">
      <c r="B39" s="177"/>
      <c r="C39" s="177"/>
      <c r="D39" s="177"/>
      <c r="E39" s="177"/>
      <c r="F39" s="177"/>
      <c r="G39" s="177"/>
      <c r="H39" s="177"/>
      <c r="I39" s="177"/>
      <c r="J39" s="178"/>
      <c r="K39" s="179"/>
      <c r="L39" s="160"/>
      <c r="M39" s="180"/>
      <c r="N39" s="180"/>
      <c r="O39" s="180"/>
      <c r="P39" s="180"/>
      <c r="Q39" s="180"/>
      <c r="R39" s="180"/>
      <c r="S39" s="180"/>
      <c r="T39" s="178"/>
      <c r="U39" s="178"/>
      <c r="V39" s="178"/>
      <c r="W39" s="178"/>
    </row>
    <row r="40" spans="1:23" s="92" customFormat="1" ht="18.75" customHeight="1" x14ac:dyDescent="0.25">
      <c r="B40" s="124" t="s">
        <v>127</v>
      </c>
      <c r="C40" s="124"/>
      <c r="D40" s="124"/>
      <c r="E40" s="124"/>
      <c r="F40" s="124"/>
      <c r="G40" s="124"/>
      <c r="H40" s="124"/>
      <c r="I40" s="93"/>
      <c r="J40" s="95"/>
      <c r="K40" s="96"/>
      <c r="L40" s="181"/>
      <c r="M40" s="182"/>
      <c r="N40" s="97"/>
      <c r="O40" s="97"/>
      <c r="P40" s="97"/>
      <c r="Q40" s="97"/>
      <c r="R40" s="97"/>
      <c r="S40" s="97"/>
      <c r="T40" s="95"/>
      <c r="U40" s="95"/>
      <c r="V40" s="95"/>
      <c r="W40" s="95"/>
    </row>
    <row r="41" spans="1:23" s="98" customFormat="1" ht="12" thickBot="1" x14ac:dyDescent="0.3">
      <c r="B41" s="99"/>
      <c r="C41" s="99"/>
      <c r="D41" s="99"/>
      <c r="E41" s="183"/>
      <c r="F41" s="183"/>
      <c r="G41" s="101" t="s">
        <v>73</v>
      </c>
      <c r="H41" s="184"/>
      <c r="J41" s="103"/>
      <c r="K41" s="185"/>
      <c r="L41" s="186"/>
      <c r="M41" s="104"/>
      <c r="N41" s="104"/>
      <c r="O41" s="104"/>
      <c r="P41" s="104"/>
      <c r="Q41" s="104"/>
      <c r="R41" s="104"/>
    </row>
    <row r="42" spans="1:23" s="105" customFormat="1" ht="31.5" customHeight="1" thickBot="1" x14ac:dyDescent="0.3">
      <c r="A42" s="2179" t="s">
        <v>7</v>
      </c>
      <c r="B42" s="2188" t="s">
        <v>91</v>
      </c>
      <c r="C42" s="2181" t="s">
        <v>92</v>
      </c>
      <c r="D42" s="2189" t="s">
        <v>128</v>
      </c>
      <c r="E42" s="2675" t="s">
        <v>94</v>
      </c>
      <c r="F42" s="3270" t="s">
        <v>2656</v>
      </c>
      <c r="G42" s="2178" t="s">
        <v>95</v>
      </c>
      <c r="H42" s="107"/>
      <c r="I42" s="103"/>
      <c r="J42" s="103"/>
      <c r="K42" s="98"/>
      <c r="L42" s="104"/>
      <c r="M42" s="104"/>
      <c r="N42" s="104"/>
      <c r="O42" s="104"/>
      <c r="P42" s="104"/>
      <c r="Q42" s="104"/>
      <c r="R42" s="98"/>
      <c r="S42" s="98"/>
      <c r="T42" s="98"/>
      <c r="U42" s="98"/>
    </row>
    <row r="43" spans="1:23" s="98" customFormat="1" ht="12.75" customHeight="1" thickBot="1" x14ac:dyDescent="0.3">
      <c r="A43" s="111">
        <f>A44+A57</f>
        <v>16186.89</v>
      </c>
      <c r="B43" s="187" t="s">
        <v>3</v>
      </c>
      <c r="C43" s="188" t="s">
        <v>96</v>
      </c>
      <c r="D43" s="110" t="s">
        <v>97</v>
      </c>
      <c r="E43" s="111">
        <f>+E44+E57</f>
        <v>14568.2</v>
      </c>
      <c r="F43" s="111">
        <f>F44+F57</f>
        <v>14568.2</v>
      </c>
      <c r="G43" s="129" t="s">
        <v>10</v>
      </c>
      <c r="I43" s="142"/>
      <c r="J43" s="103"/>
      <c r="L43" s="104"/>
      <c r="M43" s="104"/>
      <c r="N43" s="104"/>
      <c r="O43" s="104"/>
      <c r="P43" s="104"/>
      <c r="Q43" s="104"/>
    </row>
    <row r="44" spans="1:23" s="161" customFormat="1" ht="12.75" customHeight="1" x14ac:dyDescent="0.2">
      <c r="A44" s="189">
        <f>SUM(A45:A56)</f>
        <v>1749</v>
      </c>
      <c r="B44" s="190" t="s">
        <v>98</v>
      </c>
      <c r="C44" s="191" t="s">
        <v>10</v>
      </c>
      <c r="D44" s="192" t="s">
        <v>129</v>
      </c>
      <c r="E44" s="193">
        <v>1574.1</v>
      </c>
      <c r="F44" s="2662">
        <f>SUM(F45:F56)</f>
        <v>1574.1</v>
      </c>
      <c r="G44" s="194"/>
      <c r="H44" s="107"/>
      <c r="I44" s="157"/>
      <c r="J44" s="142"/>
      <c r="K44" s="107"/>
      <c r="L44" s="104"/>
      <c r="M44" s="104"/>
      <c r="N44" s="104"/>
      <c r="O44" s="104"/>
      <c r="P44" s="104"/>
      <c r="Q44" s="104"/>
      <c r="R44" s="107"/>
      <c r="S44" s="107"/>
      <c r="T44" s="107"/>
      <c r="U44" s="107"/>
    </row>
    <row r="45" spans="1:23" s="161" customFormat="1" ht="12.75" customHeight="1" x14ac:dyDescent="0.2">
      <c r="A45" s="195">
        <v>200</v>
      </c>
      <c r="B45" s="196" t="s">
        <v>107</v>
      </c>
      <c r="C45" s="197" t="s">
        <v>130</v>
      </c>
      <c r="D45" s="198" t="s">
        <v>131</v>
      </c>
      <c r="E45" s="199">
        <v>190</v>
      </c>
      <c r="F45" s="2663">
        <v>190</v>
      </c>
      <c r="G45" s="200"/>
      <c r="H45" s="107"/>
      <c r="I45" s="201"/>
      <c r="J45" s="142"/>
      <c r="K45" s="107"/>
      <c r="L45" s="104"/>
      <c r="M45" s="104"/>
      <c r="N45" s="104"/>
      <c r="O45" s="104"/>
      <c r="P45" s="104"/>
      <c r="Q45" s="104"/>
      <c r="R45" s="107"/>
      <c r="S45" s="107"/>
      <c r="T45" s="107"/>
      <c r="U45" s="107"/>
    </row>
    <row r="46" spans="1:23" s="161" customFormat="1" ht="12.75" customHeight="1" x14ac:dyDescent="0.2">
      <c r="A46" s="195">
        <v>100</v>
      </c>
      <c r="B46" s="196" t="s">
        <v>107</v>
      </c>
      <c r="C46" s="197" t="s">
        <v>132</v>
      </c>
      <c r="D46" s="198" t="s">
        <v>133</v>
      </c>
      <c r="E46" s="199">
        <v>100</v>
      </c>
      <c r="F46" s="2663">
        <v>100</v>
      </c>
      <c r="G46" s="200"/>
      <c r="H46" s="107"/>
      <c r="I46" s="201"/>
      <c r="J46" s="142"/>
      <c r="K46" s="107"/>
      <c r="L46" s="104"/>
      <c r="M46" s="104"/>
      <c r="N46" s="104"/>
      <c r="O46" s="104"/>
      <c r="P46" s="104"/>
      <c r="Q46" s="104"/>
      <c r="R46" s="107"/>
      <c r="S46" s="107"/>
      <c r="T46" s="107"/>
      <c r="U46" s="107"/>
    </row>
    <row r="47" spans="1:23" s="161" customFormat="1" ht="12.75" customHeight="1" x14ac:dyDescent="0.2">
      <c r="A47" s="195">
        <v>220</v>
      </c>
      <c r="B47" s="196" t="s">
        <v>107</v>
      </c>
      <c r="C47" s="197" t="s">
        <v>134</v>
      </c>
      <c r="D47" s="198" t="s">
        <v>135</v>
      </c>
      <c r="E47" s="199">
        <v>240</v>
      </c>
      <c r="F47" s="2663">
        <v>240</v>
      </c>
      <c r="G47" s="200"/>
      <c r="H47" s="107"/>
      <c r="I47" s="157"/>
      <c r="J47" s="142"/>
      <c r="K47" s="107"/>
      <c r="L47" s="104"/>
      <c r="M47" s="104"/>
      <c r="N47" s="104"/>
      <c r="O47" s="104"/>
      <c r="P47" s="104"/>
      <c r="Q47" s="104"/>
      <c r="R47" s="107"/>
      <c r="S47" s="107"/>
      <c r="T47" s="107"/>
      <c r="U47" s="107"/>
    </row>
    <row r="48" spans="1:23" s="161" customFormat="1" ht="12.75" customHeight="1" x14ac:dyDescent="0.2">
      <c r="A48" s="195">
        <v>120</v>
      </c>
      <c r="B48" s="196" t="s">
        <v>107</v>
      </c>
      <c r="C48" s="197" t="s">
        <v>136</v>
      </c>
      <c r="D48" s="198" t="s">
        <v>137</v>
      </c>
      <c r="E48" s="199">
        <v>120</v>
      </c>
      <c r="F48" s="2663">
        <v>120</v>
      </c>
      <c r="G48" s="200"/>
      <c r="H48" s="107"/>
      <c r="I48" s="157"/>
      <c r="J48" s="142"/>
      <c r="K48" s="107"/>
      <c r="L48" s="104"/>
      <c r="M48" s="104"/>
      <c r="N48" s="104"/>
      <c r="O48" s="104"/>
      <c r="P48" s="104"/>
      <c r="Q48" s="104"/>
      <c r="R48" s="107"/>
      <c r="S48" s="107"/>
      <c r="T48" s="107"/>
      <c r="U48" s="107"/>
    </row>
    <row r="49" spans="1:21" s="114" customFormat="1" ht="12.75" customHeight="1" x14ac:dyDescent="0.2">
      <c r="A49" s="195">
        <v>10</v>
      </c>
      <c r="B49" s="196" t="s">
        <v>107</v>
      </c>
      <c r="C49" s="197" t="s">
        <v>138</v>
      </c>
      <c r="D49" s="198" t="s">
        <v>139</v>
      </c>
      <c r="E49" s="199">
        <v>15</v>
      </c>
      <c r="F49" s="2663">
        <v>15</v>
      </c>
      <c r="G49" s="200"/>
      <c r="H49" s="107"/>
      <c r="I49" s="157"/>
      <c r="J49" s="142"/>
      <c r="K49" s="107"/>
      <c r="L49" s="104"/>
      <c r="M49" s="104"/>
      <c r="N49" s="104"/>
      <c r="O49" s="104"/>
      <c r="P49" s="104"/>
      <c r="Q49" s="104"/>
      <c r="R49" s="107"/>
      <c r="S49" s="107"/>
      <c r="T49" s="107"/>
      <c r="U49" s="107"/>
    </row>
    <row r="50" spans="1:21" s="98" customFormat="1" ht="12.75" customHeight="1" x14ac:dyDescent="0.2">
      <c r="A50" s="195">
        <v>200</v>
      </c>
      <c r="B50" s="196" t="s">
        <v>107</v>
      </c>
      <c r="C50" s="197" t="s">
        <v>140</v>
      </c>
      <c r="D50" s="198" t="s">
        <v>141</v>
      </c>
      <c r="E50" s="199">
        <v>100.1</v>
      </c>
      <c r="F50" s="2663">
        <v>100.1</v>
      </c>
      <c r="G50" s="200"/>
      <c r="I50" s="157"/>
      <c r="J50" s="103"/>
      <c r="L50" s="104"/>
      <c r="M50" s="104"/>
      <c r="N50" s="104"/>
      <c r="O50" s="104"/>
      <c r="P50" s="104"/>
      <c r="Q50" s="104"/>
    </row>
    <row r="51" spans="1:21" ht="12.75" customHeight="1" x14ac:dyDescent="0.2">
      <c r="A51" s="195">
        <v>534</v>
      </c>
      <c r="B51" s="196" t="s">
        <v>107</v>
      </c>
      <c r="C51" s="197" t="s">
        <v>142</v>
      </c>
      <c r="D51" s="198" t="s">
        <v>143</v>
      </c>
      <c r="E51" s="199">
        <v>534</v>
      </c>
      <c r="F51" s="2663">
        <v>534</v>
      </c>
      <c r="G51" s="200"/>
      <c r="I51" s="84"/>
      <c r="J51" s="84"/>
      <c r="K51" s="83"/>
      <c r="L51" s="85"/>
      <c r="M51" s="85"/>
      <c r="R51" s="83"/>
      <c r="S51" s="83"/>
    </row>
    <row r="52" spans="1:21" ht="12.75" customHeight="1" x14ac:dyDescent="0.2">
      <c r="A52" s="195">
        <v>100</v>
      </c>
      <c r="B52" s="196" t="s">
        <v>107</v>
      </c>
      <c r="C52" s="197" t="s">
        <v>144</v>
      </c>
      <c r="D52" s="198" t="s">
        <v>145</v>
      </c>
      <c r="E52" s="199">
        <v>20</v>
      </c>
      <c r="F52" s="2663">
        <v>20</v>
      </c>
      <c r="G52" s="200"/>
      <c r="I52" s="84"/>
      <c r="J52" s="84"/>
      <c r="K52" s="83"/>
      <c r="L52" s="85"/>
      <c r="M52" s="85"/>
      <c r="R52" s="83"/>
      <c r="S52" s="83"/>
    </row>
    <row r="53" spans="1:21" ht="12.75" customHeight="1" x14ac:dyDescent="0.2">
      <c r="A53" s="195">
        <v>25</v>
      </c>
      <c r="B53" s="202" t="s">
        <v>107</v>
      </c>
      <c r="C53" s="203" t="s">
        <v>146</v>
      </c>
      <c r="D53" s="198" t="s">
        <v>147</v>
      </c>
      <c r="E53" s="199">
        <v>25</v>
      </c>
      <c r="F53" s="2663">
        <v>25</v>
      </c>
      <c r="G53" s="200"/>
      <c r="I53" s="84"/>
      <c r="J53" s="84"/>
      <c r="K53" s="83"/>
      <c r="L53" s="85"/>
      <c r="M53" s="85"/>
      <c r="R53" s="83"/>
      <c r="S53" s="83"/>
    </row>
    <row r="54" spans="1:21" ht="12.75" customHeight="1" x14ac:dyDescent="0.2">
      <c r="A54" s="195">
        <v>0</v>
      </c>
      <c r="B54" s="196" t="s">
        <v>107</v>
      </c>
      <c r="C54" s="197" t="s">
        <v>148</v>
      </c>
      <c r="D54" s="198" t="s">
        <v>149</v>
      </c>
      <c r="E54" s="199">
        <v>25</v>
      </c>
      <c r="F54" s="2663">
        <v>25</v>
      </c>
      <c r="G54" s="204"/>
      <c r="I54" s="84"/>
      <c r="J54" s="84"/>
      <c r="K54" s="83"/>
      <c r="L54" s="205"/>
      <c r="M54" s="206"/>
      <c r="N54" s="206"/>
      <c r="O54" s="206"/>
      <c r="R54" s="83"/>
      <c r="S54" s="83"/>
    </row>
    <row r="55" spans="1:21" s="98" customFormat="1" ht="22.5" x14ac:dyDescent="0.25">
      <c r="A55" s="207">
        <v>90</v>
      </c>
      <c r="B55" s="208" t="s">
        <v>107</v>
      </c>
      <c r="C55" s="209" t="s">
        <v>150</v>
      </c>
      <c r="D55" s="210" t="s">
        <v>151</v>
      </c>
      <c r="E55" s="211">
        <v>170</v>
      </c>
      <c r="F55" s="3073">
        <v>170</v>
      </c>
      <c r="G55" s="212"/>
      <c r="I55" s="103"/>
      <c r="J55" s="103"/>
      <c r="L55" s="205"/>
      <c r="M55" s="213"/>
      <c r="N55" s="213"/>
      <c r="O55" s="206"/>
      <c r="P55" s="104"/>
      <c r="Q55" s="104"/>
    </row>
    <row r="56" spans="1:21" ht="12.75" customHeight="1" x14ac:dyDescent="0.2">
      <c r="A56" s="214">
        <f>70+80</f>
        <v>150</v>
      </c>
      <c r="B56" s="196" t="s">
        <v>107</v>
      </c>
      <c r="C56" s="203" t="s">
        <v>152</v>
      </c>
      <c r="D56" s="198" t="s">
        <v>153</v>
      </c>
      <c r="E56" s="215">
        <v>35</v>
      </c>
      <c r="F56" s="3074">
        <v>35</v>
      </c>
      <c r="G56" s="212"/>
      <c r="I56" s="84"/>
      <c r="J56" s="84"/>
      <c r="K56" s="83"/>
      <c r="L56" s="205"/>
      <c r="M56" s="206"/>
      <c r="N56" s="206"/>
      <c r="O56" s="206"/>
      <c r="R56" s="83"/>
      <c r="S56" s="83"/>
    </row>
    <row r="57" spans="1:21" ht="12.75" customHeight="1" x14ac:dyDescent="0.2">
      <c r="A57" s="216">
        <f>SUM(A58:A68,A75:A98)</f>
        <v>14437.89</v>
      </c>
      <c r="B57" s="217" t="s">
        <v>98</v>
      </c>
      <c r="C57" s="218" t="s">
        <v>10</v>
      </c>
      <c r="D57" s="219" t="s">
        <v>154</v>
      </c>
      <c r="E57" s="220">
        <v>12994.1</v>
      </c>
      <c r="F57" s="2807">
        <f>SUM(F58:F68)+SUM(F75:F99)</f>
        <v>12994.1</v>
      </c>
      <c r="G57" s="200"/>
      <c r="I57" s="84"/>
      <c r="J57" s="84"/>
      <c r="K57" s="83"/>
      <c r="L57" s="205"/>
      <c r="M57" s="206"/>
      <c r="N57" s="206"/>
      <c r="O57" s="206"/>
      <c r="R57" s="83"/>
      <c r="S57" s="83"/>
    </row>
    <row r="58" spans="1:21" ht="12.75" customHeight="1" x14ac:dyDescent="0.2">
      <c r="A58" s="195">
        <v>2000</v>
      </c>
      <c r="B58" s="196" t="s">
        <v>107</v>
      </c>
      <c r="C58" s="197" t="s">
        <v>155</v>
      </c>
      <c r="D58" s="198" t="s">
        <v>156</v>
      </c>
      <c r="E58" s="199">
        <v>1200</v>
      </c>
      <c r="F58" s="2663">
        <v>1200</v>
      </c>
      <c r="G58" s="204"/>
      <c r="I58" s="84"/>
      <c r="J58" s="84"/>
      <c r="K58" s="83"/>
      <c r="L58" s="205"/>
      <c r="M58" s="213"/>
      <c r="N58" s="213"/>
      <c r="O58" s="206"/>
      <c r="R58" s="83"/>
      <c r="S58" s="83"/>
    </row>
    <row r="59" spans="1:21" ht="12.75" customHeight="1" x14ac:dyDescent="0.2">
      <c r="A59" s="195">
        <f>98.74+201.26</f>
        <v>300</v>
      </c>
      <c r="B59" s="196" t="s">
        <v>107</v>
      </c>
      <c r="C59" s="197" t="s">
        <v>157</v>
      </c>
      <c r="D59" s="198" t="s">
        <v>158</v>
      </c>
      <c r="E59" s="199">
        <v>300</v>
      </c>
      <c r="F59" s="2663">
        <v>300</v>
      </c>
      <c r="G59" s="221"/>
      <c r="I59" s="84"/>
      <c r="J59" s="84"/>
      <c r="K59" s="83"/>
      <c r="L59" s="205"/>
      <c r="M59" s="213"/>
      <c r="N59" s="213"/>
      <c r="O59" s="206"/>
      <c r="R59" s="83"/>
      <c r="S59" s="83"/>
    </row>
    <row r="60" spans="1:21" ht="12.75" customHeight="1" x14ac:dyDescent="0.2">
      <c r="A60" s="195">
        <v>400</v>
      </c>
      <c r="B60" s="196" t="s">
        <v>107</v>
      </c>
      <c r="C60" s="197" t="s">
        <v>159</v>
      </c>
      <c r="D60" s="198" t="s">
        <v>160</v>
      </c>
      <c r="E60" s="199">
        <v>400</v>
      </c>
      <c r="F60" s="2663">
        <v>400</v>
      </c>
      <c r="G60" s="221"/>
      <c r="I60" s="84"/>
      <c r="J60" s="84"/>
      <c r="K60" s="83"/>
      <c r="L60" s="205"/>
      <c r="M60" s="206"/>
      <c r="N60" s="206"/>
      <c r="O60" s="206"/>
      <c r="R60" s="83"/>
      <c r="S60" s="83"/>
    </row>
    <row r="61" spans="1:21" ht="12.75" customHeight="1" x14ac:dyDescent="0.2">
      <c r="A61" s="195">
        <v>300</v>
      </c>
      <c r="B61" s="196" t="s">
        <v>107</v>
      </c>
      <c r="C61" s="197" t="s">
        <v>161</v>
      </c>
      <c r="D61" s="198" t="s">
        <v>162</v>
      </c>
      <c r="E61" s="199">
        <v>300</v>
      </c>
      <c r="F61" s="2663">
        <v>300</v>
      </c>
      <c r="G61" s="204"/>
      <c r="I61" s="84"/>
      <c r="J61" s="84"/>
      <c r="K61" s="83"/>
      <c r="L61" s="205"/>
      <c r="M61" s="213"/>
      <c r="N61" s="213"/>
      <c r="O61" s="206"/>
      <c r="R61" s="83"/>
      <c r="S61" s="83"/>
    </row>
    <row r="62" spans="1:21" ht="12.75" customHeight="1" x14ac:dyDescent="0.2">
      <c r="A62" s="195">
        <v>1400</v>
      </c>
      <c r="B62" s="222" t="s">
        <v>107</v>
      </c>
      <c r="C62" s="197" t="s">
        <v>163</v>
      </c>
      <c r="D62" s="198" t="s">
        <v>164</v>
      </c>
      <c r="E62" s="199">
        <v>1400</v>
      </c>
      <c r="F62" s="2663">
        <v>1400</v>
      </c>
      <c r="G62" s="204"/>
      <c r="I62" s="84"/>
      <c r="J62" s="84"/>
      <c r="K62" s="83"/>
      <c r="L62" s="205"/>
      <c r="M62" s="206"/>
      <c r="N62" s="206"/>
      <c r="O62" s="206"/>
      <c r="R62" s="83"/>
      <c r="S62" s="83"/>
    </row>
    <row r="63" spans="1:21" ht="12.75" customHeight="1" x14ac:dyDescent="0.2">
      <c r="A63" s="223">
        <f>60.28+439.72</f>
        <v>500</v>
      </c>
      <c r="B63" s="222" t="s">
        <v>107</v>
      </c>
      <c r="C63" s="197" t="s">
        <v>165</v>
      </c>
      <c r="D63" s="198" t="s">
        <v>166</v>
      </c>
      <c r="E63" s="224">
        <v>500</v>
      </c>
      <c r="F63" s="2663">
        <v>500</v>
      </c>
      <c r="G63" s="204"/>
      <c r="I63" s="84"/>
      <c r="J63" s="84"/>
      <c r="K63" s="83"/>
      <c r="L63" s="205"/>
      <c r="M63" s="206"/>
      <c r="N63" s="206"/>
      <c r="O63" s="206"/>
      <c r="R63" s="83"/>
      <c r="S63" s="83"/>
    </row>
    <row r="64" spans="1:21" ht="12.75" customHeight="1" x14ac:dyDescent="0.2">
      <c r="A64" s="225">
        <f>36.3+563.7</f>
        <v>600</v>
      </c>
      <c r="B64" s="222" t="s">
        <v>107</v>
      </c>
      <c r="C64" s="197" t="s">
        <v>167</v>
      </c>
      <c r="D64" s="198" t="s">
        <v>168</v>
      </c>
      <c r="E64" s="226">
        <v>600</v>
      </c>
      <c r="F64" s="2663">
        <v>600</v>
      </c>
      <c r="G64" s="204"/>
      <c r="I64" s="84"/>
      <c r="J64" s="84"/>
      <c r="K64" s="83"/>
      <c r="L64" s="205"/>
      <c r="M64" s="206"/>
      <c r="N64" s="206"/>
      <c r="O64" s="206"/>
      <c r="R64" s="83"/>
      <c r="S64" s="83"/>
    </row>
    <row r="65" spans="1:23" ht="12.75" customHeight="1" x14ac:dyDescent="0.2">
      <c r="A65" s="225">
        <f>19.16+680.85</f>
        <v>700.01</v>
      </c>
      <c r="B65" s="222" t="s">
        <v>107</v>
      </c>
      <c r="C65" s="197" t="s">
        <v>169</v>
      </c>
      <c r="D65" s="198" t="s">
        <v>170</v>
      </c>
      <c r="E65" s="226">
        <v>700</v>
      </c>
      <c r="F65" s="2663">
        <v>700</v>
      </c>
      <c r="G65" s="204"/>
      <c r="I65" s="84"/>
      <c r="J65" s="84"/>
      <c r="K65" s="83"/>
      <c r="L65" s="205"/>
      <c r="M65" s="213"/>
      <c r="N65" s="213"/>
      <c r="O65" s="206"/>
      <c r="R65" s="83"/>
      <c r="S65" s="83"/>
    </row>
    <row r="66" spans="1:23" ht="12.75" customHeight="1" x14ac:dyDescent="0.2">
      <c r="A66" s="195">
        <f>150+41.67</f>
        <v>191.67000000000002</v>
      </c>
      <c r="B66" s="196" t="s">
        <v>107</v>
      </c>
      <c r="C66" s="197" t="s">
        <v>171</v>
      </c>
      <c r="D66" s="198" t="s">
        <v>172</v>
      </c>
      <c r="E66" s="199">
        <v>0</v>
      </c>
      <c r="F66" s="2663">
        <v>0</v>
      </c>
      <c r="G66" s="204"/>
      <c r="I66" s="84"/>
      <c r="J66" s="84"/>
      <c r="K66" s="83"/>
      <c r="L66" s="205"/>
      <c r="M66" s="213"/>
      <c r="N66" s="213"/>
      <c r="O66" s="206"/>
      <c r="R66" s="83"/>
      <c r="S66" s="83"/>
    </row>
    <row r="67" spans="1:23" ht="12.75" customHeight="1" x14ac:dyDescent="0.2">
      <c r="A67" s="195">
        <v>300</v>
      </c>
      <c r="B67" s="196" t="s">
        <v>107</v>
      </c>
      <c r="C67" s="197" t="s">
        <v>173</v>
      </c>
      <c r="D67" s="198" t="s">
        <v>174</v>
      </c>
      <c r="E67" s="199">
        <v>300</v>
      </c>
      <c r="F67" s="2663">
        <v>300</v>
      </c>
      <c r="G67" s="204"/>
      <c r="I67" s="84"/>
      <c r="J67" s="84"/>
      <c r="K67" s="83"/>
      <c r="L67" s="205"/>
      <c r="M67" s="206"/>
      <c r="N67" s="206"/>
      <c r="O67" s="206"/>
      <c r="R67" s="83"/>
      <c r="S67" s="83"/>
    </row>
    <row r="68" spans="1:23" ht="12.75" customHeight="1" thickBot="1" x14ac:dyDescent="0.25">
      <c r="A68" s="227">
        <v>100</v>
      </c>
      <c r="B68" s="228" t="s">
        <v>107</v>
      </c>
      <c r="C68" s="229" t="s">
        <v>175</v>
      </c>
      <c r="D68" s="230" t="s">
        <v>176</v>
      </c>
      <c r="E68" s="231">
        <v>100</v>
      </c>
      <c r="F68" s="3075">
        <v>100</v>
      </c>
      <c r="G68" s="232"/>
      <c r="I68" s="84"/>
      <c r="J68" s="84"/>
      <c r="K68" s="83"/>
      <c r="L68" s="205"/>
      <c r="M68" s="206"/>
      <c r="N68" s="206"/>
      <c r="O68" s="206"/>
      <c r="R68" s="83"/>
      <c r="S68" s="83"/>
    </row>
    <row r="69" spans="1:23" ht="12" customHeight="1" x14ac:dyDescent="0.2">
      <c r="A69" s="233"/>
      <c r="B69" s="234"/>
      <c r="C69" s="235"/>
      <c r="D69" s="236"/>
      <c r="E69" s="233"/>
      <c r="F69" s="233"/>
      <c r="G69" s="233"/>
      <c r="H69" s="237"/>
      <c r="I69" s="238"/>
      <c r="J69" s="239"/>
      <c r="K69" s="239"/>
      <c r="L69" s="83"/>
      <c r="M69" s="205"/>
      <c r="N69" s="206"/>
      <c r="O69" s="206"/>
      <c r="P69" s="206"/>
      <c r="S69" s="83"/>
    </row>
    <row r="70" spans="1:23" ht="15" customHeight="1" x14ac:dyDescent="0.2">
      <c r="A70" s="233"/>
      <c r="B70" s="234"/>
      <c r="C70" s="235"/>
      <c r="D70" s="236"/>
      <c r="E70" s="233"/>
      <c r="F70" s="233"/>
      <c r="G70" s="233"/>
      <c r="H70" s="237"/>
      <c r="I70" s="238"/>
      <c r="J70" s="239"/>
      <c r="K70" s="239"/>
      <c r="L70" s="83"/>
      <c r="M70" s="205"/>
      <c r="N70" s="206"/>
      <c r="O70" s="206"/>
      <c r="P70" s="206"/>
      <c r="S70" s="83"/>
    </row>
    <row r="71" spans="1:23" s="92" customFormat="1" ht="18.75" customHeight="1" x14ac:dyDescent="0.25">
      <c r="B71" s="124" t="s">
        <v>127</v>
      </c>
      <c r="C71" s="124"/>
      <c r="D71" s="124"/>
      <c r="E71" s="124"/>
      <c r="F71" s="124"/>
      <c r="G71" s="124"/>
      <c r="H71" s="124"/>
      <c r="I71" s="93"/>
      <c r="J71" s="95"/>
      <c r="K71" s="96"/>
      <c r="L71" s="96"/>
      <c r="M71" s="95"/>
      <c r="N71" s="205"/>
      <c r="O71" s="206"/>
      <c r="P71" s="206"/>
      <c r="Q71" s="206"/>
      <c r="R71" s="97"/>
      <c r="S71" s="97"/>
      <c r="T71" s="95"/>
      <c r="U71" s="95"/>
      <c r="V71" s="95"/>
      <c r="W71" s="95"/>
    </row>
    <row r="72" spans="1:23" s="98" customFormat="1" ht="12" thickBot="1" x14ac:dyDescent="0.3">
      <c r="B72" s="99"/>
      <c r="C72" s="99"/>
      <c r="D72" s="99"/>
      <c r="E72" s="183"/>
      <c r="F72" s="183"/>
      <c r="G72" s="101" t="s">
        <v>73</v>
      </c>
      <c r="H72" s="184"/>
      <c r="J72" s="103"/>
      <c r="K72" s="103"/>
      <c r="M72" s="205"/>
      <c r="N72" s="213"/>
      <c r="O72" s="213"/>
      <c r="P72" s="206"/>
      <c r="Q72" s="104"/>
      <c r="R72" s="104"/>
    </row>
    <row r="73" spans="1:23" s="105" customFormat="1" ht="31.5" customHeight="1" thickBot="1" x14ac:dyDescent="0.3">
      <c r="A73" s="2179" t="s">
        <v>7</v>
      </c>
      <c r="B73" s="2188" t="s">
        <v>91</v>
      </c>
      <c r="C73" s="2181" t="s">
        <v>92</v>
      </c>
      <c r="D73" s="2189" t="s">
        <v>128</v>
      </c>
      <c r="E73" s="2675" t="s">
        <v>94</v>
      </c>
      <c r="F73" s="3270" t="s">
        <v>2656</v>
      </c>
      <c r="G73" s="2178" t="s">
        <v>95</v>
      </c>
      <c r="H73" s="107"/>
      <c r="I73" s="103"/>
      <c r="J73" s="103"/>
      <c r="K73" s="98"/>
      <c r="L73" s="104"/>
      <c r="M73" s="104"/>
      <c r="N73" s="104"/>
      <c r="O73" s="104"/>
      <c r="P73" s="104"/>
      <c r="Q73" s="104"/>
      <c r="R73" s="98"/>
      <c r="S73" s="98"/>
      <c r="T73" s="98"/>
      <c r="U73" s="98"/>
    </row>
    <row r="74" spans="1:23" s="98" customFormat="1" ht="15" customHeight="1" thickBot="1" x14ac:dyDescent="0.3">
      <c r="A74" s="240" t="s">
        <v>177</v>
      </c>
      <c r="B74" s="241" t="s">
        <v>3</v>
      </c>
      <c r="C74" s="241" t="s">
        <v>96</v>
      </c>
      <c r="D74" s="242" t="s">
        <v>97</v>
      </c>
      <c r="E74" s="243" t="s">
        <v>177</v>
      </c>
      <c r="F74" s="243" t="s">
        <v>177</v>
      </c>
      <c r="G74" s="129" t="s">
        <v>10</v>
      </c>
      <c r="I74" s="103"/>
      <c r="J74" s="103"/>
      <c r="L74" s="205"/>
      <c r="M74" s="206"/>
      <c r="N74" s="206"/>
      <c r="O74" s="206"/>
      <c r="P74" s="104"/>
      <c r="Q74" s="104"/>
    </row>
    <row r="75" spans="1:23" s="98" customFormat="1" ht="11.45" customHeight="1" x14ac:dyDescent="0.2">
      <c r="A75" s="244">
        <v>300</v>
      </c>
      <c r="B75" s="245" t="s">
        <v>107</v>
      </c>
      <c r="C75" s="246" t="s">
        <v>178</v>
      </c>
      <c r="D75" s="247" t="s">
        <v>179</v>
      </c>
      <c r="E75" s="248">
        <v>360</v>
      </c>
      <c r="F75" s="3076">
        <v>360</v>
      </c>
      <c r="G75" s="249"/>
      <c r="I75" s="103"/>
      <c r="J75" s="103"/>
      <c r="L75" s="205"/>
      <c r="M75" s="206"/>
      <c r="N75" s="206"/>
      <c r="O75" s="206"/>
      <c r="P75" s="104"/>
      <c r="Q75" s="104"/>
    </row>
    <row r="76" spans="1:23" s="98" customFormat="1" ht="11.45" customHeight="1" x14ac:dyDescent="0.2">
      <c r="A76" s="195">
        <v>2056.21</v>
      </c>
      <c r="B76" s="250" t="s">
        <v>107</v>
      </c>
      <c r="C76" s="251" t="s">
        <v>180</v>
      </c>
      <c r="D76" s="252" t="s">
        <v>181</v>
      </c>
      <c r="E76" s="199">
        <v>700</v>
      </c>
      <c r="F76" s="2663">
        <v>700</v>
      </c>
      <c r="G76" s="253"/>
      <c r="I76" s="103"/>
      <c r="J76" s="103"/>
      <c r="L76" s="205"/>
      <c r="M76" s="206"/>
      <c r="N76" s="206"/>
      <c r="O76" s="206"/>
      <c r="P76" s="104"/>
      <c r="Q76" s="104"/>
    </row>
    <row r="77" spans="1:23" s="98" customFormat="1" ht="11.45" customHeight="1" x14ac:dyDescent="0.2">
      <c r="A77" s="195">
        <v>50</v>
      </c>
      <c r="B77" s="250" t="s">
        <v>107</v>
      </c>
      <c r="C77" s="251" t="s">
        <v>182</v>
      </c>
      <c r="D77" s="252" t="s">
        <v>183</v>
      </c>
      <c r="E77" s="199">
        <v>150</v>
      </c>
      <c r="F77" s="2663">
        <v>150</v>
      </c>
      <c r="G77" s="253"/>
      <c r="I77" s="103"/>
      <c r="J77" s="103"/>
      <c r="L77" s="205"/>
      <c r="M77" s="206"/>
      <c r="N77" s="206"/>
      <c r="O77" s="206"/>
      <c r="P77" s="104"/>
      <c r="Q77" s="104"/>
    </row>
    <row r="78" spans="1:23" s="98" customFormat="1" ht="11.45" customHeight="1" x14ac:dyDescent="0.2">
      <c r="A78" s="195">
        <v>350</v>
      </c>
      <c r="B78" s="250" t="s">
        <v>107</v>
      </c>
      <c r="C78" s="251" t="s">
        <v>184</v>
      </c>
      <c r="D78" s="252" t="s">
        <v>185</v>
      </c>
      <c r="E78" s="199">
        <v>200</v>
      </c>
      <c r="F78" s="2663">
        <v>200</v>
      </c>
      <c r="G78" s="253"/>
      <c r="I78" s="103"/>
      <c r="J78" s="103"/>
      <c r="L78" s="205"/>
      <c r="M78" s="206"/>
      <c r="N78" s="206"/>
      <c r="O78" s="206"/>
      <c r="P78" s="104"/>
      <c r="Q78" s="104"/>
    </row>
    <row r="79" spans="1:23" ht="11.45" customHeight="1" x14ac:dyDescent="0.2">
      <c r="A79" s="195">
        <v>100</v>
      </c>
      <c r="B79" s="250" t="s">
        <v>107</v>
      </c>
      <c r="C79" s="251" t="s">
        <v>186</v>
      </c>
      <c r="D79" s="252" t="s">
        <v>187</v>
      </c>
      <c r="E79" s="199">
        <v>100</v>
      </c>
      <c r="F79" s="2663">
        <v>100</v>
      </c>
      <c r="G79" s="253"/>
      <c r="I79" s="84"/>
      <c r="J79" s="84"/>
      <c r="K79" s="83"/>
      <c r="L79" s="205"/>
      <c r="M79" s="206"/>
      <c r="N79" s="206"/>
      <c r="O79" s="206"/>
      <c r="R79" s="83"/>
      <c r="S79" s="83"/>
    </row>
    <row r="80" spans="1:23" ht="11.45" customHeight="1" x14ac:dyDescent="0.2">
      <c r="A80" s="195">
        <v>550</v>
      </c>
      <c r="B80" s="250" t="s">
        <v>107</v>
      </c>
      <c r="C80" s="251" t="s">
        <v>188</v>
      </c>
      <c r="D80" s="252" t="s">
        <v>189</v>
      </c>
      <c r="E80" s="199">
        <v>600</v>
      </c>
      <c r="F80" s="2663">
        <v>600</v>
      </c>
      <c r="G80" s="253"/>
      <c r="I80" s="84"/>
      <c r="J80" s="84"/>
      <c r="K80" s="83"/>
      <c r="L80" s="205"/>
      <c r="M80" s="206"/>
      <c r="N80" s="206"/>
      <c r="O80" s="206"/>
      <c r="R80" s="83"/>
      <c r="S80" s="83"/>
    </row>
    <row r="81" spans="1:19" ht="11.45" customHeight="1" x14ac:dyDescent="0.2">
      <c r="A81" s="195">
        <f>201.61+328.39</f>
        <v>530</v>
      </c>
      <c r="B81" s="250" t="s">
        <v>107</v>
      </c>
      <c r="C81" s="251" t="s">
        <v>190</v>
      </c>
      <c r="D81" s="252" t="s">
        <v>191</v>
      </c>
      <c r="E81" s="199">
        <v>550</v>
      </c>
      <c r="F81" s="2663">
        <v>550</v>
      </c>
      <c r="G81" s="253"/>
      <c r="I81" s="84"/>
      <c r="J81" s="84"/>
      <c r="K81" s="83"/>
      <c r="L81" s="205"/>
      <c r="M81" s="206"/>
      <c r="N81" s="206"/>
      <c r="O81" s="206"/>
      <c r="R81" s="83"/>
      <c r="S81" s="83"/>
    </row>
    <row r="82" spans="1:19" ht="11.45" customHeight="1" x14ac:dyDescent="0.2">
      <c r="A82" s="195">
        <v>300</v>
      </c>
      <c r="B82" s="250" t="s">
        <v>107</v>
      </c>
      <c r="C82" s="251" t="s">
        <v>192</v>
      </c>
      <c r="D82" s="252" t="s">
        <v>193</v>
      </c>
      <c r="E82" s="199">
        <v>300</v>
      </c>
      <c r="F82" s="2663">
        <v>300</v>
      </c>
      <c r="G82" s="253"/>
      <c r="I82" s="84"/>
      <c r="J82" s="84"/>
      <c r="K82" s="83"/>
      <c r="L82" s="205"/>
      <c r="M82" s="206"/>
      <c r="N82" s="206"/>
      <c r="O82" s="206"/>
      <c r="R82" s="83"/>
      <c r="S82" s="83"/>
    </row>
    <row r="83" spans="1:19" ht="11.45" customHeight="1" x14ac:dyDescent="0.2">
      <c r="A83" s="195">
        <v>200</v>
      </c>
      <c r="B83" s="250" t="s">
        <v>107</v>
      </c>
      <c r="C83" s="251" t="s">
        <v>194</v>
      </c>
      <c r="D83" s="252" t="s">
        <v>195</v>
      </c>
      <c r="E83" s="199">
        <v>200</v>
      </c>
      <c r="F83" s="2663">
        <v>200</v>
      </c>
      <c r="G83" s="254"/>
      <c r="I83" s="84"/>
      <c r="J83" s="84"/>
      <c r="K83" s="83"/>
      <c r="L83" s="205"/>
      <c r="M83" s="206"/>
      <c r="N83" s="206"/>
      <c r="O83" s="206"/>
      <c r="R83" s="83"/>
      <c r="S83" s="83"/>
    </row>
    <row r="84" spans="1:19" ht="11.45" customHeight="1" x14ac:dyDescent="0.2">
      <c r="A84" s="195">
        <v>300</v>
      </c>
      <c r="B84" s="250" t="s">
        <v>107</v>
      </c>
      <c r="C84" s="251" t="s">
        <v>196</v>
      </c>
      <c r="D84" s="252" t="s">
        <v>197</v>
      </c>
      <c r="E84" s="199">
        <v>300</v>
      </c>
      <c r="F84" s="2663">
        <v>300</v>
      </c>
      <c r="G84" s="253"/>
      <c r="I84" s="84"/>
      <c r="J84" s="84"/>
      <c r="K84" s="83"/>
      <c r="L84" s="205"/>
      <c r="M84" s="206"/>
      <c r="N84" s="206"/>
      <c r="O84" s="206"/>
      <c r="R84" s="83"/>
      <c r="S84" s="83"/>
    </row>
    <row r="85" spans="1:19" ht="11.45" customHeight="1" x14ac:dyDescent="0.2">
      <c r="A85" s="195">
        <f>363+587</f>
        <v>950</v>
      </c>
      <c r="B85" s="250" t="s">
        <v>107</v>
      </c>
      <c r="C85" s="251" t="s">
        <v>198</v>
      </c>
      <c r="D85" s="252" t="s">
        <v>199</v>
      </c>
      <c r="E85" s="199">
        <v>950</v>
      </c>
      <c r="F85" s="2663">
        <v>950</v>
      </c>
      <c r="G85" s="253"/>
      <c r="I85" s="84"/>
      <c r="J85" s="84"/>
      <c r="K85" s="83"/>
      <c r="L85" s="205"/>
      <c r="M85" s="206"/>
      <c r="N85" s="206"/>
      <c r="O85" s="206"/>
      <c r="R85" s="83"/>
      <c r="S85" s="83"/>
    </row>
    <row r="86" spans="1:19" ht="11.45" customHeight="1" x14ac:dyDescent="0.2">
      <c r="A86" s="195">
        <v>80</v>
      </c>
      <c r="B86" s="250" t="s">
        <v>107</v>
      </c>
      <c r="C86" s="251" t="s">
        <v>200</v>
      </c>
      <c r="D86" s="252" t="s">
        <v>201</v>
      </c>
      <c r="E86" s="199">
        <v>250</v>
      </c>
      <c r="F86" s="2663">
        <v>250</v>
      </c>
      <c r="G86" s="253"/>
      <c r="I86" s="84"/>
      <c r="J86" s="84"/>
      <c r="K86" s="83"/>
      <c r="L86" s="205"/>
      <c r="M86" s="206"/>
      <c r="N86" s="206"/>
      <c r="O86" s="206"/>
      <c r="R86" s="83"/>
      <c r="S86" s="83"/>
    </row>
    <row r="87" spans="1:19" ht="11.45" customHeight="1" x14ac:dyDescent="0.2">
      <c r="A87" s="195">
        <v>80</v>
      </c>
      <c r="B87" s="250" t="s">
        <v>107</v>
      </c>
      <c r="C87" s="251" t="s">
        <v>202</v>
      </c>
      <c r="D87" s="252" t="s">
        <v>203</v>
      </c>
      <c r="E87" s="199">
        <v>50</v>
      </c>
      <c r="F87" s="2663">
        <v>50</v>
      </c>
      <c r="G87" s="253"/>
      <c r="I87" s="84"/>
      <c r="J87" s="84"/>
      <c r="K87" s="83"/>
      <c r="L87" s="85"/>
      <c r="M87" s="85"/>
      <c r="R87" s="83"/>
      <c r="S87" s="83"/>
    </row>
    <row r="88" spans="1:19" ht="11.45" customHeight="1" x14ac:dyDescent="0.2">
      <c r="A88" s="195">
        <v>100</v>
      </c>
      <c r="B88" s="250" t="s">
        <v>107</v>
      </c>
      <c r="C88" s="251" t="s">
        <v>204</v>
      </c>
      <c r="D88" s="252" t="s">
        <v>205</v>
      </c>
      <c r="E88" s="199">
        <v>100</v>
      </c>
      <c r="F88" s="2663">
        <v>100</v>
      </c>
      <c r="G88" s="253"/>
      <c r="I88" s="84"/>
      <c r="J88" s="84"/>
      <c r="K88" s="83"/>
      <c r="L88" s="85"/>
      <c r="M88" s="85"/>
      <c r="R88" s="83"/>
      <c r="S88" s="83"/>
    </row>
    <row r="89" spans="1:19" ht="11.45" customHeight="1" x14ac:dyDescent="0.2">
      <c r="A89" s="195">
        <v>120</v>
      </c>
      <c r="B89" s="250" t="s">
        <v>107</v>
      </c>
      <c r="C89" s="251" t="s">
        <v>206</v>
      </c>
      <c r="D89" s="252" t="s">
        <v>207</v>
      </c>
      <c r="E89" s="199">
        <v>120</v>
      </c>
      <c r="F89" s="2663">
        <v>120</v>
      </c>
      <c r="G89" s="253"/>
      <c r="I89" s="84"/>
      <c r="J89" s="84"/>
      <c r="K89" s="83"/>
      <c r="L89" s="85"/>
      <c r="M89" s="85"/>
      <c r="R89" s="83"/>
      <c r="S89" s="83"/>
    </row>
    <row r="90" spans="1:19" ht="11.45" customHeight="1" x14ac:dyDescent="0.2">
      <c r="A90" s="195">
        <v>30</v>
      </c>
      <c r="B90" s="250" t="s">
        <v>107</v>
      </c>
      <c r="C90" s="251" t="s">
        <v>208</v>
      </c>
      <c r="D90" s="252" t="s">
        <v>209</v>
      </c>
      <c r="E90" s="199">
        <v>30</v>
      </c>
      <c r="F90" s="2663">
        <v>30</v>
      </c>
      <c r="G90" s="253"/>
      <c r="I90" s="84"/>
      <c r="J90" s="84"/>
      <c r="K90" s="83"/>
      <c r="L90" s="85"/>
      <c r="M90" s="85"/>
      <c r="R90" s="83"/>
      <c r="S90" s="83"/>
    </row>
    <row r="91" spans="1:19" ht="11.45" customHeight="1" x14ac:dyDescent="0.2">
      <c r="A91" s="195">
        <v>30</v>
      </c>
      <c r="B91" s="250" t="s">
        <v>107</v>
      </c>
      <c r="C91" s="251" t="s">
        <v>210</v>
      </c>
      <c r="D91" s="252" t="s">
        <v>211</v>
      </c>
      <c r="E91" s="199">
        <v>30</v>
      </c>
      <c r="F91" s="2663">
        <v>30</v>
      </c>
      <c r="G91" s="253"/>
      <c r="I91" s="84"/>
      <c r="J91" s="84"/>
      <c r="K91" s="83"/>
      <c r="L91" s="85"/>
      <c r="M91" s="85"/>
      <c r="R91" s="83"/>
      <c r="S91" s="83"/>
    </row>
    <row r="92" spans="1:19" ht="11.45" customHeight="1" x14ac:dyDescent="0.2">
      <c r="A92" s="195">
        <v>550</v>
      </c>
      <c r="B92" s="250" t="s">
        <v>107</v>
      </c>
      <c r="C92" s="251" t="s">
        <v>212</v>
      </c>
      <c r="D92" s="252" t="s">
        <v>213</v>
      </c>
      <c r="E92" s="199">
        <v>550</v>
      </c>
      <c r="F92" s="2663">
        <v>550</v>
      </c>
      <c r="G92" s="253"/>
      <c r="I92" s="84"/>
      <c r="J92" s="84"/>
      <c r="K92" s="83"/>
      <c r="L92" s="85"/>
      <c r="M92" s="85"/>
      <c r="R92" s="83"/>
      <c r="S92" s="83"/>
    </row>
    <row r="93" spans="1:19" ht="11.45" customHeight="1" x14ac:dyDescent="0.2">
      <c r="A93" s="195">
        <v>60</v>
      </c>
      <c r="B93" s="250" t="s">
        <v>107</v>
      </c>
      <c r="C93" s="251" t="s">
        <v>214</v>
      </c>
      <c r="D93" s="252" t="s">
        <v>215</v>
      </c>
      <c r="E93" s="199">
        <v>0</v>
      </c>
      <c r="F93" s="2663">
        <v>0</v>
      </c>
      <c r="G93" s="254"/>
      <c r="I93" s="84"/>
      <c r="J93" s="84"/>
      <c r="K93" s="83"/>
      <c r="L93" s="85"/>
      <c r="M93" s="85"/>
      <c r="R93" s="83"/>
      <c r="S93" s="83"/>
    </row>
    <row r="94" spans="1:19" ht="11.45" customHeight="1" x14ac:dyDescent="0.2">
      <c r="A94" s="195">
        <v>50</v>
      </c>
      <c r="B94" s="250" t="s">
        <v>107</v>
      </c>
      <c r="C94" s="251" t="s">
        <v>216</v>
      </c>
      <c r="D94" s="252" t="s">
        <v>217</v>
      </c>
      <c r="E94" s="199">
        <v>50</v>
      </c>
      <c r="F94" s="2663">
        <v>50</v>
      </c>
      <c r="G94" s="253"/>
      <c r="I94" s="84"/>
      <c r="J94" s="84"/>
      <c r="K94" s="83"/>
      <c r="L94" s="85"/>
      <c r="M94" s="85"/>
      <c r="R94" s="83"/>
      <c r="S94" s="83"/>
    </row>
    <row r="95" spans="1:19" ht="11.45" customHeight="1" x14ac:dyDescent="0.2">
      <c r="A95" s="195">
        <v>50</v>
      </c>
      <c r="B95" s="250" t="s">
        <v>107</v>
      </c>
      <c r="C95" s="251" t="s">
        <v>218</v>
      </c>
      <c r="D95" s="252" t="s">
        <v>219</v>
      </c>
      <c r="E95" s="199">
        <v>50</v>
      </c>
      <c r="F95" s="2663">
        <v>50</v>
      </c>
      <c r="G95" s="253"/>
      <c r="I95" s="84"/>
      <c r="J95" s="84"/>
      <c r="K95" s="83"/>
      <c r="L95" s="85"/>
      <c r="M95" s="85"/>
      <c r="R95" s="83"/>
      <c r="S95" s="83"/>
    </row>
    <row r="96" spans="1:19" ht="11.45" customHeight="1" x14ac:dyDescent="0.2">
      <c r="A96" s="195">
        <v>210</v>
      </c>
      <c r="B96" s="250" t="s">
        <v>107</v>
      </c>
      <c r="C96" s="251" t="s">
        <v>220</v>
      </c>
      <c r="D96" s="252" t="s">
        <v>221</v>
      </c>
      <c r="E96" s="199">
        <v>554.1</v>
      </c>
      <c r="F96" s="2663">
        <v>554.1</v>
      </c>
      <c r="G96" s="253"/>
      <c r="I96" s="84"/>
      <c r="J96" s="84"/>
      <c r="K96" s="83"/>
      <c r="L96" s="85"/>
      <c r="M96" s="85"/>
      <c r="R96" s="83"/>
      <c r="S96" s="83"/>
    </row>
    <row r="97" spans="1:19" ht="11.45" customHeight="1" x14ac:dyDescent="0.2">
      <c r="A97" s="195">
        <v>100</v>
      </c>
      <c r="B97" s="255" t="s">
        <v>107</v>
      </c>
      <c r="C97" s="256" t="s">
        <v>222</v>
      </c>
      <c r="D97" s="252" t="s">
        <v>223</v>
      </c>
      <c r="E97" s="199">
        <v>0</v>
      </c>
      <c r="F97" s="2663">
        <v>0</v>
      </c>
      <c r="G97" s="253"/>
      <c r="I97" s="84"/>
      <c r="J97" s="84"/>
      <c r="K97" s="83"/>
      <c r="L97" s="85"/>
      <c r="M97" s="85"/>
      <c r="R97" s="83"/>
      <c r="S97" s="83"/>
    </row>
    <row r="98" spans="1:19" ht="11.45" customHeight="1" x14ac:dyDescent="0.2">
      <c r="A98" s="195">
        <v>500</v>
      </c>
      <c r="B98" s="255" t="s">
        <v>107</v>
      </c>
      <c r="C98" s="251" t="s">
        <v>224</v>
      </c>
      <c r="D98" s="252" t="s">
        <v>225</v>
      </c>
      <c r="E98" s="199">
        <v>500</v>
      </c>
      <c r="F98" s="2663">
        <v>500</v>
      </c>
      <c r="G98" s="253"/>
      <c r="I98" s="84"/>
      <c r="J98" s="84"/>
      <c r="K98" s="83"/>
      <c r="L98" s="85"/>
      <c r="M98" s="85"/>
      <c r="R98" s="83"/>
      <c r="S98" s="83"/>
    </row>
    <row r="99" spans="1:19" ht="11.45" customHeight="1" thickBot="1" x14ac:dyDescent="0.25">
      <c r="A99" s="257">
        <v>0</v>
      </c>
      <c r="B99" s="258" t="s">
        <v>107</v>
      </c>
      <c r="C99" s="259" t="s">
        <v>226</v>
      </c>
      <c r="D99" s="260" t="s">
        <v>227</v>
      </c>
      <c r="E99" s="261">
        <v>500</v>
      </c>
      <c r="F99" s="3077">
        <v>500</v>
      </c>
      <c r="G99" s="262"/>
      <c r="I99" s="84"/>
      <c r="J99" s="84"/>
      <c r="K99" s="83"/>
      <c r="L99" s="85"/>
      <c r="M99" s="85"/>
      <c r="R99" s="83"/>
      <c r="S99" s="83"/>
    </row>
    <row r="100" spans="1:19" ht="11.45" customHeight="1" x14ac:dyDescent="0.2">
      <c r="A100" s="233"/>
      <c r="B100" s="3136"/>
      <c r="C100" s="3135"/>
      <c r="D100" s="236"/>
      <c r="E100" s="233"/>
      <c r="F100" s="233"/>
      <c r="G100" s="233"/>
      <c r="H100" s="237"/>
      <c r="I100" s="83"/>
      <c r="J100" s="84"/>
      <c r="L100" s="83"/>
      <c r="M100" s="85"/>
      <c r="S100" s="83"/>
    </row>
    <row r="101" spans="1:19" ht="11.45" customHeight="1" x14ac:dyDescent="0.2">
      <c r="A101" s="233"/>
      <c r="B101" s="3136"/>
      <c r="C101" s="3135"/>
      <c r="D101" s="236"/>
      <c r="E101" s="233"/>
      <c r="F101" s="233"/>
      <c r="G101" s="233"/>
      <c r="H101" s="237"/>
      <c r="I101" s="83"/>
      <c r="J101" s="84"/>
      <c r="L101" s="83"/>
      <c r="M101" s="85"/>
      <c r="S101" s="83"/>
    </row>
    <row r="102" spans="1:19" s="98" customFormat="1" ht="15.75" x14ac:dyDescent="0.25">
      <c r="B102" s="124" t="s">
        <v>2590</v>
      </c>
      <c r="C102" s="124"/>
      <c r="D102" s="124"/>
      <c r="E102" s="124"/>
      <c r="F102" s="124"/>
      <c r="G102" s="124"/>
      <c r="H102" s="124"/>
      <c r="I102" s="125"/>
      <c r="K102" s="103"/>
      <c r="L102" s="103"/>
      <c r="N102" s="104"/>
      <c r="O102" s="104"/>
      <c r="P102" s="104"/>
      <c r="Q102" s="104"/>
      <c r="R102" s="104"/>
      <c r="S102" s="104"/>
    </row>
    <row r="103" spans="1:19" s="98" customFormat="1" ht="12" thickBot="1" x14ac:dyDescent="0.3">
      <c r="B103" s="99"/>
      <c r="C103" s="99"/>
      <c r="D103" s="99"/>
      <c r="E103" s="183"/>
      <c r="F103" s="183"/>
      <c r="G103" s="101" t="s">
        <v>73</v>
      </c>
      <c r="H103" s="125"/>
      <c r="J103" s="103"/>
      <c r="K103" s="103"/>
      <c r="M103" s="104"/>
      <c r="N103" s="104"/>
      <c r="O103" s="104"/>
      <c r="P103" s="104"/>
      <c r="Q103" s="104"/>
      <c r="R103" s="104"/>
    </row>
    <row r="104" spans="1:19" s="98" customFormat="1" ht="31.5" customHeight="1" thickBot="1" x14ac:dyDescent="0.3">
      <c r="A104" s="3024" t="s">
        <v>2598</v>
      </c>
      <c r="B104" s="2180" t="s">
        <v>91</v>
      </c>
      <c r="C104" s="2181" t="s">
        <v>2596</v>
      </c>
      <c r="D104" s="3027" t="s">
        <v>2591</v>
      </c>
      <c r="E104" s="2675" t="s">
        <v>94</v>
      </c>
      <c r="F104" s="3270" t="s">
        <v>2656</v>
      </c>
      <c r="G104" s="2515" t="s">
        <v>95</v>
      </c>
      <c r="H104" s="125"/>
      <c r="J104" s="103"/>
      <c r="K104" s="103"/>
      <c r="M104" s="104"/>
      <c r="N104" s="104"/>
      <c r="O104" s="104"/>
      <c r="P104" s="104"/>
      <c r="Q104" s="104"/>
      <c r="R104" s="104"/>
    </row>
    <row r="105" spans="1:19" s="98" customFormat="1" ht="12" thickBot="1" x14ac:dyDescent="0.3">
      <c r="A105" s="111">
        <f>SUM(A106:A107)</f>
        <v>50</v>
      </c>
      <c r="B105" s="187" t="s">
        <v>3</v>
      </c>
      <c r="C105" s="188" t="s">
        <v>96</v>
      </c>
      <c r="D105" s="297" t="s">
        <v>97</v>
      </c>
      <c r="E105" s="111">
        <f>SUM(E106:E107)</f>
        <v>650</v>
      </c>
      <c r="F105" s="111">
        <f t="shared" ref="F105" si="0">SUM(F106:F107)</f>
        <v>650</v>
      </c>
      <c r="G105" s="129" t="s">
        <v>10</v>
      </c>
      <c r="H105" s="125"/>
      <c r="J105" s="103"/>
      <c r="K105" s="103"/>
      <c r="M105" s="104"/>
      <c r="N105" s="104"/>
      <c r="O105" s="104"/>
      <c r="P105" s="104"/>
      <c r="Q105" s="104"/>
      <c r="R105" s="104"/>
    </row>
    <row r="106" spans="1:19" s="98" customFormat="1" x14ac:dyDescent="0.25">
      <c r="A106" s="1418">
        <v>0</v>
      </c>
      <c r="B106" s="287" t="s">
        <v>3</v>
      </c>
      <c r="C106" s="3134" t="s">
        <v>248</v>
      </c>
      <c r="D106" s="481" t="s">
        <v>249</v>
      </c>
      <c r="E106" s="1419">
        <v>600</v>
      </c>
      <c r="F106" s="2583">
        <v>600</v>
      </c>
      <c r="G106" s="389" t="s">
        <v>2600</v>
      </c>
      <c r="H106" s="125"/>
      <c r="J106" s="103"/>
      <c r="K106" s="103"/>
      <c r="M106" s="104"/>
      <c r="N106" s="104"/>
      <c r="O106" s="104"/>
      <c r="P106" s="104"/>
      <c r="Q106" s="104"/>
      <c r="R106" s="104"/>
    </row>
    <row r="107" spans="1:19" s="98" customFormat="1" ht="12" thickBot="1" x14ac:dyDescent="0.25">
      <c r="A107" s="257">
        <v>50</v>
      </c>
      <c r="B107" s="3131" t="s">
        <v>3</v>
      </c>
      <c r="C107" s="3132" t="s">
        <v>254</v>
      </c>
      <c r="D107" s="3133" t="s">
        <v>255</v>
      </c>
      <c r="E107" s="261">
        <v>50</v>
      </c>
      <c r="F107" s="3077">
        <v>50</v>
      </c>
      <c r="G107" s="423" t="s">
        <v>2600</v>
      </c>
      <c r="H107" s="125"/>
      <c r="J107" s="103"/>
      <c r="K107" s="103"/>
      <c r="M107" s="104"/>
      <c r="N107" s="104"/>
      <c r="O107" s="104"/>
      <c r="P107" s="104"/>
      <c r="Q107" s="104"/>
      <c r="R107" s="104"/>
    </row>
    <row r="108" spans="1:19" s="98" customFormat="1" ht="12.75" customHeight="1" x14ac:dyDescent="0.25">
      <c r="B108" s="125"/>
      <c r="I108" s="125"/>
      <c r="K108" s="103"/>
      <c r="L108" s="103"/>
      <c r="N108" s="104"/>
      <c r="O108" s="104"/>
      <c r="P108" s="104"/>
      <c r="Q108" s="104"/>
      <c r="R108" s="104"/>
      <c r="S108" s="104"/>
    </row>
    <row r="109" spans="1:19" s="98" customFormat="1" ht="12.75" customHeight="1" x14ac:dyDescent="0.25">
      <c r="B109" s="125"/>
      <c r="I109" s="125"/>
      <c r="K109" s="103"/>
      <c r="L109" s="103"/>
      <c r="N109" s="104"/>
      <c r="O109" s="104"/>
      <c r="P109" s="104"/>
      <c r="Q109" s="104"/>
      <c r="R109" s="104"/>
      <c r="S109" s="104"/>
    </row>
    <row r="110" spans="1:19" s="98" customFormat="1" ht="18.75" customHeight="1" x14ac:dyDescent="0.25">
      <c r="B110" s="124" t="s">
        <v>228</v>
      </c>
      <c r="C110" s="124"/>
      <c r="D110" s="124"/>
      <c r="E110" s="124"/>
      <c r="F110" s="124"/>
      <c r="G110" s="124"/>
      <c r="H110" s="124"/>
      <c r="I110" s="93"/>
      <c r="K110" s="103"/>
      <c r="L110" s="103"/>
      <c r="N110" s="104"/>
      <c r="O110" s="104"/>
      <c r="P110" s="104"/>
      <c r="Q110" s="104"/>
      <c r="R110" s="104"/>
      <c r="S110" s="104"/>
    </row>
    <row r="111" spans="1:19" s="98" customFormat="1" ht="12.75" customHeight="1" thickBot="1" x14ac:dyDescent="0.3">
      <c r="B111" s="99"/>
      <c r="C111" s="99"/>
      <c r="D111" s="99"/>
      <c r="E111" s="183"/>
      <c r="F111" s="183"/>
      <c r="G111" s="101" t="s">
        <v>73</v>
      </c>
      <c r="H111" s="184"/>
      <c r="J111" s="103"/>
      <c r="K111" s="103"/>
      <c r="M111" s="104"/>
      <c r="N111" s="104"/>
      <c r="O111" s="104"/>
      <c r="P111" s="104"/>
      <c r="Q111" s="104"/>
      <c r="R111" s="104"/>
    </row>
    <row r="112" spans="1:19" s="98" customFormat="1" ht="31.5" customHeight="1" thickBot="1" x14ac:dyDescent="0.3">
      <c r="A112" s="2179" t="s">
        <v>7</v>
      </c>
      <c r="B112" s="2180" t="s">
        <v>91</v>
      </c>
      <c r="C112" s="2181" t="s">
        <v>229</v>
      </c>
      <c r="D112" s="2187" t="s">
        <v>230</v>
      </c>
      <c r="E112" s="2675" t="s">
        <v>94</v>
      </c>
      <c r="F112" s="3270" t="s">
        <v>2656</v>
      </c>
      <c r="G112" s="2178" t="s">
        <v>95</v>
      </c>
      <c r="I112" s="103"/>
      <c r="J112" s="103"/>
      <c r="L112" s="104"/>
      <c r="M112" s="104"/>
      <c r="N112" s="104"/>
      <c r="O112" s="104"/>
      <c r="P112" s="104"/>
      <c r="Q112" s="104"/>
    </row>
    <row r="113" spans="1:17" s="98" customFormat="1" ht="15" customHeight="1" thickBot="1" x14ac:dyDescent="0.3">
      <c r="A113" s="263">
        <f>A114</f>
        <v>12650</v>
      </c>
      <c r="B113" s="264" t="s">
        <v>3</v>
      </c>
      <c r="C113" s="265" t="s">
        <v>96</v>
      </c>
      <c r="D113" s="266" t="s">
        <v>97</v>
      </c>
      <c r="E113" s="263">
        <f>E114</f>
        <v>11500</v>
      </c>
      <c r="F113" s="111">
        <f>F114</f>
        <v>11500</v>
      </c>
      <c r="G113" s="129" t="s">
        <v>10</v>
      </c>
      <c r="I113" s="142"/>
      <c r="J113" s="103"/>
      <c r="K113" s="103"/>
      <c r="L113" s="104"/>
      <c r="M113" s="104"/>
      <c r="N113" s="104"/>
      <c r="O113" s="104"/>
      <c r="P113" s="104"/>
      <c r="Q113" s="104"/>
    </row>
    <row r="114" spans="1:17" s="98" customFormat="1" ht="12.75" customHeight="1" x14ac:dyDescent="0.2">
      <c r="A114" s="189">
        <f>SUM(A115:A132)</f>
        <v>12650</v>
      </c>
      <c r="B114" s="267" t="s">
        <v>98</v>
      </c>
      <c r="C114" s="191" t="s">
        <v>10</v>
      </c>
      <c r="D114" s="268" t="s">
        <v>231</v>
      </c>
      <c r="E114" s="193">
        <f>SUM(E115:E133)</f>
        <v>11500</v>
      </c>
      <c r="F114" s="2662">
        <f>SUM(F115:F133)</f>
        <v>11500</v>
      </c>
      <c r="G114" s="269"/>
      <c r="I114" s="103"/>
      <c r="J114" s="103"/>
      <c r="L114" s="104"/>
      <c r="M114" s="104"/>
      <c r="N114" s="104"/>
      <c r="O114" s="104"/>
      <c r="P114" s="104"/>
      <c r="Q114" s="104"/>
    </row>
    <row r="115" spans="1:17" s="98" customFormat="1" ht="12.6" customHeight="1" x14ac:dyDescent="0.2">
      <c r="A115" s="195">
        <v>1200</v>
      </c>
      <c r="B115" s="270" t="s">
        <v>98</v>
      </c>
      <c r="C115" s="197" t="s">
        <v>232</v>
      </c>
      <c r="D115" s="271" t="s">
        <v>233</v>
      </c>
      <c r="E115" s="199">
        <v>250</v>
      </c>
      <c r="F115" s="2663">
        <v>250</v>
      </c>
      <c r="G115" s="254"/>
      <c r="I115" s="103"/>
      <c r="J115" s="103"/>
      <c r="L115" s="104"/>
      <c r="M115" s="104"/>
      <c r="N115" s="104"/>
      <c r="O115" s="104"/>
      <c r="P115" s="104"/>
      <c r="Q115" s="104"/>
    </row>
    <row r="116" spans="1:17" s="98" customFormat="1" ht="12.6" customHeight="1" x14ac:dyDescent="0.2">
      <c r="A116" s="195">
        <v>800</v>
      </c>
      <c r="B116" s="270" t="s">
        <v>3</v>
      </c>
      <c r="C116" s="197" t="s">
        <v>234</v>
      </c>
      <c r="D116" s="271" t="s">
        <v>235</v>
      </c>
      <c r="E116" s="199">
        <v>900</v>
      </c>
      <c r="F116" s="2663">
        <v>900</v>
      </c>
      <c r="G116" s="254"/>
      <c r="I116" s="103"/>
      <c r="J116" s="103"/>
      <c r="L116" s="104"/>
      <c r="M116" s="104"/>
      <c r="N116" s="104"/>
      <c r="O116" s="104"/>
      <c r="P116" s="104"/>
      <c r="Q116" s="104"/>
    </row>
    <row r="117" spans="1:17" s="98" customFormat="1" ht="12.6" customHeight="1" x14ac:dyDescent="0.2">
      <c r="A117" s="195">
        <v>320</v>
      </c>
      <c r="B117" s="270" t="s">
        <v>3</v>
      </c>
      <c r="C117" s="197" t="s">
        <v>236</v>
      </c>
      <c r="D117" s="271" t="s">
        <v>237</v>
      </c>
      <c r="E117" s="199">
        <v>320</v>
      </c>
      <c r="F117" s="2663">
        <v>320</v>
      </c>
      <c r="G117" s="254"/>
      <c r="I117" s="103"/>
      <c r="J117" s="103"/>
      <c r="L117" s="104"/>
      <c r="M117" s="104"/>
      <c r="N117" s="104"/>
      <c r="O117" s="104"/>
      <c r="P117" s="104"/>
      <c r="Q117" s="104"/>
    </row>
    <row r="118" spans="1:17" s="98" customFormat="1" ht="12.6" customHeight="1" x14ac:dyDescent="0.2">
      <c r="A118" s="195">
        <v>880</v>
      </c>
      <c r="B118" s="270" t="s">
        <v>3</v>
      </c>
      <c r="C118" s="197" t="s">
        <v>238</v>
      </c>
      <c r="D118" s="271" t="s">
        <v>239</v>
      </c>
      <c r="E118" s="199">
        <v>880</v>
      </c>
      <c r="F118" s="2663">
        <v>880</v>
      </c>
      <c r="G118" s="254"/>
      <c r="I118" s="103"/>
      <c r="J118" s="103"/>
      <c r="L118" s="104"/>
      <c r="M118" s="104"/>
      <c r="N118" s="104"/>
      <c r="O118" s="104"/>
      <c r="P118" s="104"/>
      <c r="Q118" s="104"/>
    </row>
    <row r="119" spans="1:17" s="98" customFormat="1" ht="12.6" customHeight="1" x14ac:dyDescent="0.2">
      <c r="A119" s="195">
        <v>500</v>
      </c>
      <c r="B119" s="270" t="s">
        <v>3</v>
      </c>
      <c r="C119" s="197" t="s">
        <v>240</v>
      </c>
      <c r="D119" s="271" t="s">
        <v>241</v>
      </c>
      <c r="E119" s="199">
        <v>500</v>
      </c>
      <c r="F119" s="2663">
        <v>500</v>
      </c>
      <c r="G119" s="254"/>
      <c r="I119" s="103"/>
      <c r="J119" s="103"/>
      <c r="L119" s="104"/>
      <c r="M119" s="104"/>
      <c r="N119" s="104"/>
      <c r="O119" s="104"/>
      <c r="P119" s="104"/>
      <c r="Q119" s="104"/>
    </row>
    <row r="120" spans="1:17" s="98" customFormat="1" ht="12.6" customHeight="1" x14ac:dyDescent="0.25">
      <c r="A120" s="272">
        <v>100</v>
      </c>
      <c r="B120" s="273" t="s">
        <v>3</v>
      </c>
      <c r="C120" s="274" t="s">
        <v>242</v>
      </c>
      <c r="D120" s="275" t="s">
        <v>243</v>
      </c>
      <c r="E120" s="276">
        <v>100</v>
      </c>
      <c r="F120" s="2582">
        <v>100</v>
      </c>
      <c r="G120" s="277"/>
      <c r="I120" s="103"/>
      <c r="J120" s="103"/>
      <c r="L120" s="104"/>
      <c r="M120" s="104"/>
      <c r="N120" s="104"/>
      <c r="O120" s="104"/>
      <c r="P120" s="104"/>
      <c r="Q120" s="104"/>
    </row>
    <row r="121" spans="1:17" s="98" customFormat="1" ht="12.6" customHeight="1" x14ac:dyDescent="0.2">
      <c r="A121" s="195">
        <v>100</v>
      </c>
      <c r="B121" s="270" t="s">
        <v>3</v>
      </c>
      <c r="C121" s="197" t="s">
        <v>244</v>
      </c>
      <c r="D121" s="271" t="s">
        <v>245</v>
      </c>
      <c r="E121" s="199">
        <v>50</v>
      </c>
      <c r="F121" s="2663">
        <v>50</v>
      </c>
      <c r="G121" s="254"/>
      <c r="I121" s="103"/>
      <c r="J121" s="103"/>
      <c r="L121" s="104"/>
      <c r="M121" s="104"/>
      <c r="N121" s="104"/>
      <c r="O121" s="104"/>
      <c r="P121" s="104"/>
      <c r="Q121" s="104"/>
    </row>
    <row r="122" spans="1:17" s="98" customFormat="1" ht="12.6" customHeight="1" x14ac:dyDescent="0.25">
      <c r="A122" s="272">
        <v>50</v>
      </c>
      <c r="B122" s="278" t="s">
        <v>3</v>
      </c>
      <c r="C122" s="274" t="s">
        <v>246</v>
      </c>
      <c r="D122" s="275" t="s">
        <v>247</v>
      </c>
      <c r="E122" s="276">
        <v>50</v>
      </c>
      <c r="F122" s="2582">
        <v>50</v>
      </c>
      <c r="G122" s="254"/>
      <c r="I122" s="103"/>
      <c r="J122" s="103"/>
      <c r="L122" s="104"/>
      <c r="M122" s="104"/>
      <c r="N122" s="104"/>
      <c r="O122" s="104"/>
      <c r="P122" s="104"/>
      <c r="Q122" s="104"/>
    </row>
    <row r="123" spans="1:17" s="98" customFormat="1" ht="12.6" customHeight="1" x14ac:dyDescent="0.2">
      <c r="A123" s="279">
        <v>0</v>
      </c>
      <c r="B123" s="280" t="s">
        <v>3</v>
      </c>
      <c r="C123" s="281" t="s">
        <v>250</v>
      </c>
      <c r="D123" s="282" t="s">
        <v>251</v>
      </c>
      <c r="E123" s="283">
        <v>0</v>
      </c>
      <c r="F123" s="2664">
        <v>0</v>
      </c>
      <c r="G123" s="277"/>
      <c r="I123" s="103"/>
      <c r="J123" s="103"/>
      <c r="L123" s="104"/>
      <c r="M123" s="104"/>
      <c r="N123" s="104"/>
      <c r="O123" s="104"/>
      <c r="P123" s="104"/>
      <c r="Q123" s="104"/>
    </row>
    <row r="124" spans="1:17" s="98" customFormat="1" ht="12.6" customHeight="1" x14ac:dyDescent="0.2">
      <c r="A124" s="195">
        <v>200</v>
      </c>
      <c r="B124" s="270" t="s">
        <v>3</v>
      </c>
      <c r="C124" s="197" t="s">
        <v>252</v>
      </c>
      <c r="D124" s="275" t="s">
        <v>253</v>
      </c>
      <c r="E124" s="199">
        <v>200</v>
      </c>
      <c r="F124" s="2663">
        <v>200</v>
      </c>
      <c r="G124" s="277"/>
      <c r="I124" s="103"/>
      <c r="J124" s="103"/>
      <c r="L124" s="104"/>
      <c r="M124" s="104"/>
      <c r="N124" s="104"/>
      <c r="O124" s="104"/>
      <c r="P124" s="104"/>
      <c r="Q124" s="104"/>
    </row>
    <row r="125" spans="1:17" s="98" customFormat="1" ht="12.6" customHeight="1" x14ac:dyDescent="0.25">
      <c r="A125" s="272">
        <v>50</v>
      </c>
      <c r="B125" s="273" t="s">
        <v>3</v>
      </c>
      <c r="C125" s="274" t="s">
        <v>256</v>
      </c>
      <c r="D125" s="275" t="s">
        <v>257</v>
      </c>
      <c r="E125" s="276">
        <v>0</v>
      </c>
      <c r="F125" s="2582">
        <v>20</v>
      </c>
      <c r="G125" s="254"/>
      <c r="I125" s="103"/>
      <c r="J125" s="103"/>
      <c r="L125" s="104"/>
      <c r="M125" s="104"/>
      <c r="N125" s="104"/>
      <c r="O125" s="104"/>
      <c r="P125" s="104"/>
      <c r="Q125" s="104"/>
    </row>
    <row r="126" spans="1:17" s="98" customFormat="1" ht="12.6" customHeight="1" x14ac:dyDescent="0.2">
      <c r="A126" s="272">
        <v>100</v>
      </c>
      <c r="B126" s="270" t="s">
        <v>3</v>
      </c>
      <c r="C126" s="274" t="s">
        <v>258</v>
      </c>
      <c r="D126" s="284" t="s">
        <v>259</v>
      </c>
      <c r="E126" s="276">
        <v>0</v>
      </c>
      <c r="F126" s="2582">
        <v>0</v>
      </c>
      <c r="G126" s="277"/>
      <c r="I126" s="103"/>
      <c r="J126" s="103"/>
      <c r="L126" s="104"/>
      <c r="M126" s="104"/>
      <c r="N126" s="104"/>
      <c r="O126" s="104"/>
      <c r="P126" s="104"/>
      <c r="Q126" s="104"/>
    </row>
    <row r="127" spans="1:17" s="98" customFormat="1" ht="12.6" customHeight="1" x14ac:dyDescent="0.25">
      <c r="A127" s="272">
        <v>200</v>
      </c>
      <c r="B127" s="278" t="s">
        <v>3</v>
      </c>
      <c r="C127" s="274" t="s">
        <v>260</v>
      </c>
      <c r="D127" s="284" t="s">
        <v>261</v>
      </c>
      <c r="E127" s="276">
        <v>100</v>
      </c>
      <c r="F127" s="2582">
        <v>100</v>
      </c>
      <c r="G127" s="254"/>
      <c r="I127" s="185"/>
      <c r="J127" s="103"/>
      <c r="L127" s="104"/>
      <c r="M127" s="104"/>
      <c r="N127" s="104"/>
      <c r="O127" s="104"/>
      <c r="P127" s="104"/>
      <c r="Q127" s="104"/>
    </row>
    <row r="128" spans="1:17" s="98" customFormat="1" ht="12.6" customHeight="1" x14ac:dyDescent="0.25">
      <c r="A128" s="272">
        <v>100</v>
      </c>
      <c r="B128" s="278" t="s">
        <v>3</v>
      </c>
      <c r="C128" s="274" t="s">
        <v>262</v>
      </c>
      <c r="D128" s="284" t="s">
        <v>263</v>
      </c>
      <c r="E128" s="276">
        <v>50</v>
      </c>
      <c r="F128" s="2582">
        <v>30</v>
      </c>
      <c r="G128" s="254"/>
      <c r="H128" s="285"/>
      <c r="I128" s="285"/>
      <c r="J128" s="103"/>
      <c r="L128" s="104"/>
      <c r="M128" s="104"/>
      <c r="N128" s="104"/>
      <c r="O128" s="104"/>
      <c r="P128" s="104"/>
      <c r="Q128" s="104"/>
    </row>
    <row r="129" spans="1:19" s="98" customFormat="1" ht="22.5" x14ac:dyDescent="0.25">
      <c r="A129" s="272">
        <v>8000</v>
      </c>
      <c r="B129" s="273" t="s">
        <v>3</v>
      </c>
      <c r="C129" s="274" t="s">
        <v>264</v>
      </c>
      <c r="D129" s="275" t="s">
        <v>265</v>
      </c>
      <c r="E129" s="276">
        <v>8000</v>
      </c>
      <c r="F129" s="2582">
        <v>8000</v>
      </c>
      <c r="G129" s="254"/>
      <c r="I129" s="103"/>
      <c r="J129" s="103"/>
      <c r="L129" s="104"/>
      <c r="M129" s="104"/>
      <c r="N129" s="104"/>
      <c r="O129" s="104"/>
      <c r="P129" s="104"/>
      <c r="Q129" s="104"/>
    </row>
    <row r="130" spans="1:19" s="98" customFormat="1" x14ac:dyDescent="0.2">
      <c r="A130" s="195">
        <v>0</v>
      </c>
      <c r="B130" s="270" t="s">
        <v>3</v>
      </c>
      <c r="C130" s="197" t="s">
        <v>266</v>
      </c>
      <c r="D130" s="275" t="s">
        <v>267</v>
      </c>
      <c r="E130" s="199">
        <v>0</v>
      </c>
      <c r="F130" s="2663">
        <v>0</v>
      </c>
      <c r="G130" s="277"/>
      <c r="I130" s="103"/>
      <c r="J130" s="103"/>
      <c r="L130" s="104"/>
      <c r="M130" s="104"/>
      <c r="N130" s="104"/>
      <c r="O130" s="104"/>
      <c r="P130" s="104"/>
      <c r="Q130" s="104"/>
    </row>
    <row r="131" spans="1:19" s="98" customFormat="1" x14ac:dyDescent="0.25">
      <c r="A131" s="272">
        <v>0</v>
      </c>
      <c r="B131" s="278" t="s">
        <v>3</v>
      </c>
      <c r="C131" s="274" t="s">
        <v>268</v>
      </c>
      <c r="D131" s="284" t="s">
        <v>269</v>
      </c>
      <c r="E131" s="276">
        <v>0</v>
      </c>
      <c r="F131" s="2582">
        <v>0</v>
      </c>
      <c r="G131" s="277"/>
      <c r="I131" s="185"/>
      <c r="J131" s="103"/>
      <c r="L131" s="104"/>
      <c r="M131" s="104"/>
      <c r="N131" s="104"/>
      <c r="O131" s="104"/>
      <c r="P131" s="104"/>
      <c r="Q131" s="104"/>
    </row>
    <row r="132" spans="1:19" s="98" customFormat="1" x14ac:dyDescent="0.25">
      <c r="A132" s="286">
        <v>50</v>
      </c>
      <c r="B132" s="287" t="s">
        <v>3</v>
      </c>
      <c r="C132" s="288" t="s">
        <v>270</v>
      </c>
      <c r="D132" s="289" t="s">
        <v>271</v>
      </c>
      <c r="E132" s="290">
        <v>0</v>
      </c>
      <c r="F132" s="2665">
        <v>0</v>
      </c>
      <c r="G132" s="277"/>
      <c r="I132" s="285"/>
      <c r="J132" s="103"/>
      <c r="L132" s="104"/>
      <c r="M132" s="104"/>
      <c r="N132" s="104"/>
      <c r="O132" s="104"/>
      <c r="P132" s="104"/>
      <c r="Q132" s="104"/>
    </row>
    <row r="133" spans="1:19" s="98" customFormat="1" ht="23.25" thickBot="1" x14ac:dyDescent="0.3">
      <c r="A133" s="291">
        <v>0</v>
      </c>
      <c r="B133" s="292" t="s">
        <v>3</v>
      </c>
      <c r="C133" s="293" t="s">
        <v>272</v>
      </c>
      <c r="D133" s="294" t="s">
        <v>273</v>
      </c>
      <c r="E133" s="295">
        <v>100</v>
      </c>
      <c r="F133" s="2666">
        <v>100</v>
      </c>
      <c r="G133" s="296"/>
      <c r="H133" s="125"/>
      <c r="J133" s="103"/>
      <c r="K133" s="103"/>
      <c r="M133" s="104"/>
      <c r="N133" s="104"/>
      <c r="O133" s="104"/>
      <c r="P133" s="104"/>
      <c r="Q133" s="104"/>
      <c r="R133" s="104"/>
    </row>
    <row r="134" spans="1:19" s="98" customFormat="1" ht="13.5" customHeight="1" x14ac:dyDescent="0.25">
      <c r="B134" s="125"/>
      <c r="H134" s="2449"/>
      <c r="I134" s="125"/>
      <c r="K134" s="103"/>
      <c r="L134" s="103"/>
      <c r="N134" s="104"/>
      <c r="O134" s="104"/>
      <c r="P134" s="104"/>
      <c r="Q134" s="104"/>
      <c r="R134" s="104"/>
      <c r="S134" s="104"/>
    </row>
    <row r="135" spans="1:19" s="98" customFormat="1" ht="13.5" customHeight="1" x14ac:dyDescent="0.25">
      <c r="B135" s="125"/>
      <c r="H135" s="2449"/>
      <c r="I135" s="125"/>
      <c r="K135" s="103"/>
      <c r="L135" s="103"/>
      <c r="N135" s="104"/>
      <c r="O135" s="104"/>
      <c r="P135" s="104"/>
      <c r="Q135" s="104"/>
      <c r="R135" s="104"/>
      <c r="S135" s="104"/>
    </row>
    <row r="136" spans="1:19" ht="16.5" customHeight="1" x14ac:dyDescent="0.2">
      <c r="B136" s="124" t="s">
        <v>274</v>
      </c>
      <c r="C136" s="124"/>
      <c r="D136" s="124"/>
      <c r="E136" s="124"/>
      <c r="F136" s="124"/>
      <c r="G136" s="124"/>
      <c r="H136" s="2450"/>
      <c r="I136" s="93"/>
    </row>
    <row r="137" spans="1:19" ht="12" thickBot="1" x14ac:dyDescent="0.25">
      <c r="B137" s="99"/>
      <c r="C137" s="99"/>
      <c r="D137" s="99"/>
      <c r="E137" s="100"/>
      <c r="F137" s="100"/>
      <c r="G137" s="2451" t="s">
        <v>73</v>
      </c>
      <c r="H137" s="125"/>
      <c r="I137" s="83"/>
      <c r="J137" s="84"/>
      <c r="L137" s="83"/>
      <c r="M137" s="85"/>
      <c r="S137" s="83"/>
    </row>
    <row r="138" spans="1:19" ht="31.5" customHeight="1" thickBot="1" x14ac:dyDescent="0.25">
      <c r="A138" s="2179" t="s">
        <v>7</v>
      </c>
      <c r="B138" s="2180" t="s">
        <v>91</v>
      </c>
      <c r="C138" s="2181" t="s">
        <v>275</v>
      </c>
      <c r="D138" s="2187" t="s">
        <v>276</v>
      </c>
      <c r="E138" s="2675" t="s">
        <v>94</v>
      </c>
      <c r="F138" s="3270" t="s">
        <v>2656</v>
      </c>
      <c r="G138" s="2452" t="s">
        <v>95</v>
      </c>
      <c r="I138" s="84"/>
      <c r="J138" s="84"/>
      <c r="K138" s="83"/>
      <c r="L138" s="85"/>
      <c r="M138" s="85"/>
      <c r="R138" s="83"/>
      <c r="S138" s="83"/>
    </row>
    <row r="139" spans="1:19" ht="15" customHeight="1" thickBot="1" x14ac:dyDescent="0.25">
      <c r="A139" s="111">
        <f>A140</f>
        <v>0</v>
      </c>
      <c r="B139" s="187" t="s">
        <v>3</v>
      </c>
      <c r="C139" s="188" t="s">
        <v>96</v>
      </c>
      <c r="D139" s="297" t="s">
        <v>97</v>
      </c>
      <c r="E139" s="111">
        <f t="shared" ref="E139:F140" si="1">E140</f>
        <v>0</v>
      </c>
      <c r="F139" s="111">
        <f t="shared" si="1"/>
        <v>0</v>
      </c>
      <c r="G139" s="2453" t="s">
        <v>10</v>
      </c>
      <c r="I139" s="84"/>
      <c r="J139" s="84"/>
      <c r="K139" s="83"/>
      <c r="L139" s="85"/>
      <c r="M139" s="85"/>
      <c r="R139" s="83"/>
      <c r="S139" s="83"/>
    </row>
    <row r="140" spans="1:19" x14ac:dyDescent="0.2">
      <c r="A140" s="298">
        <f>A141</f>
        <v>0</v>
      </c>
      <c r="B140" s="299" t="s">
        <v>3</v>
      </c>
      <c r="C140" s="300" t="s">
        <v>10</v>
      </c>
      <c r="D140" s="301" t="s">
        <v>277</v>
      </c>
      <c r="E140" s="302">
        <f t="shared" si="1"/>
        <v>0</v>
      </c>
      <c r="F140" s="2667">
        <f t="shared" si="1"/>
        <v>0</v>
      </c>
      <c r="G140" s="2454"/>
      <c r="I140" s="84"/>
      <c r="J140" s="84"/>
      <c r="K140" s="83"/>
      <c r="L140" s="85"/>
      <c r="M140" s="85"/>
      <c r="R140" s="83"/>
      <c r="S140" s="83"/>
    </row>
    <row r="141" spans="1:19" ht="12" thickBot="1" x14ac:dyDescent="0.25">
      <c r="A141" s="303">
        <v>0</v>
      </c>
      <c r="B141" s="304" t="s">
        <v>3</v>
      </c>
      <c r="C141" s="305" t="s">
        <v>278</v>
      </c>
      <c r="D141" s="306" t="s">
        <v>279</v>
      </c>
      <c r="E141" s="307">
        <v>0</v>
      </c>
      <c r="F141" s="2668">
        <v>0</v>
      </c>
      <c r="G141" s="2455"/>
      <c r="I141" s="84"/>
      <c r="J141" s="84"/>
      <c r="K141" s="83"/>
      <c r="L141" s="85"/>
      <c r="M141" s="85"/>
      <c r="R141" s="83"/>
      <c r="S141" s="83"/>
    </row>
    <row r="142" spans="1:19" s="98" customFormat="1" ht="12.75" customHeight="1" x14ac:dyDescent="0.25">
      <c r="B142" s="125"/>
      <c r="H142" s="2449"/>
      <c r="I142" s="125"/>
      <c r="K142" s="103"/>
      <c r="L142" s="103"/>
      <c r="N142" s="104"/>
      <c r="O142" s="104"/>
      <c r="P142" s="104"/>
      <c r="Q142" s="104"/>
      <c r="R142" s="104"/>
      <c r="S142" s="104"/>
    </row>
    <row r="143" spans="1:19" s="98" customFormat="1" ht="12.75" customHeight="1" x14ac:dyDescent="0.25">
      <c r="B143" s="125"/>
      <c r="H143" s="2449"/>
      <c r="I143" s="125"/>
      <c r="K143" s="103"/>
      <c r="L143" s="103"/>
      <c r="N143" s="104"/>
      <c r="O143" s="104"/>
      <c r="P143" s="104"/>
      <c r="Q143" s="104"/>
      <c r="R143" s="104"/>
      <c r="S143" s="104"/>
    </row>
    <row r="144" spans="1:19" s="98" customFormat="1" ht="18.75" customHeight="1" x14ac:dyDescent="0.25">
      <c r="B144" s="308" t="s">
        <v>280</v>
      </c>
      <c r="C144" s="308"/>
      <c r="D144" s="308"/>
      <c r="E144" s="308"/>
      <c r="F144" s="308"/>
      <c r="G144" s="308"/>
      <c r="H144" s="2456"/>
      <c r="I144" s="308"/>
      <c r="K144" s="103"/>
      <c r="L144" s="103"/>
      <c r="N144" s="104"/>
      <c r="O144" s="104"/>
      <c r="P144" s="104"/>
      <c r="Q144" s="104"/>
      <c r="R144" s="104"/>
      <c r="S144" s="104"/>
    </row>
    <row r="145" spans="1:19" s="98" customFormat="1" ht="12.75" customHeight="1" thickBot="1" x14ac:dyDescent="0.3">
      <c r="B145" s="8"/>
      <c r="C145" s="8"/>
      <c r="D145" s="8"/>
      <c r="E145" s="309"/>
      <c r="F145" s="309"/>
      <c r="G145" s="2457" t="s">
        <v>73</v>
      </c>
      <c r="H145" s="310"/>
      <c r="J145" s="103"/>
      <c r="K145" s="103"/>
      <c r="M145" s="104"/>
      <c r="N145" s="104"/>
      <c r="O145" s="104"/>
      <c r="P145" s="104"/>
      <c r="Q145" s="104"/>
      <c r="R145" s="104"/>
    </row>
    <row r="146" spans="1:19" s="98" customFormat="1" ht="31.5" customHeight="1" thickBot="1" x14ac:dyDescent="0.3">
      <c r="A146" s="2179" t="s">
        <v>7</v>
      </c>
      <c r="B146" s="2185" t="s">
        <v>281</v>
      </c>
      <c r="C146" s="2186" t="s">
        <v>282</v>
      </c>
      <c r="D146" s="2187" t="s">
        <v>283</v>
      </c>
      <c r="E146" s="2675" t="s">
        <v>94</v>
      </c>
      <c r="F146" s="3270" t="s">
        <v>2656</v>
      </c>
      <c r="G146" s="2452" t="s">
        <v>95</v>
      </c>
      <c r="I146" s="103"/>
      <c r="J146" s="103"/>
      <c r="L146" s="104"/>
      <c r="M146" s="104"/>
      <c r="N146" s="104"/>
      <c r="O146" s="104"/>
      <c r="P146" s="104"/>
      <c r="Q146" s="104"/>
    </row>
    <row r="147" spans="1:19" s="98" customFormat="1" ht="15" customHeight="1" thickBot="1" x14ac:dyDescent="0.3">
      <c r="A147" s="311">
        <f>A148</f>
        <v>14800</v>
      </c>
      <c r="B147" s="312" t="s">
        <v>2</v>
      </c>
      <c r="C147" s="313" t="s">
        <v>284</v>
      </c>
      <c r="D147" s="314" t="s">
        <v>285</v>
      </c>
      <c r="E147" s="311">
        <f>E148</f>
        <v>14800</v>
      </c>
      <c r="F147" s="315">
        <f>F148</f>
        <v>0</v>
      </c>
      <c r="G147" s="2453" t="s">
        <v>10</v>
      </c>
      <c r="H147" s="107"/>
      <c r="I147" s="103"/>
      <c r="J147" s="103"/>
      <c r="L147" s="104"/>
      <c r="M147" s="104"/>
      <c r="N147" s="104"/>
      <c r="O147" s="104"/>
      <c r="P147" s="104"/>
      <c r="Q147" s="104"/>
    </row>
    <row r="148" spans="1:19" s="98" customFormat="1" ht="12.75" customHeight="1" x14ac:dyDescent="0.25">
      <c r="A148" s="316">
        <f>SUM(A149:A152)</f>
        <v>14800</v>
      </c>
      <c r="B148" s="317" t="s">
        <v>3</v>
      </c>
      <c r="C148" s="318" t="s">
        <v>10</v>
      </c>
      <c r="D148" s="319" t="s">
        <v>286</v>
      </c>
      <c r="E148" s="320">
        <v>14800</v>
      </c>
      <c r="F148" s="2669">
        <f>SUM(F149:F152)</f>
        <v>0</v>
      </c>
      <c r="G148" s="2458"/>
      <c r="I148" s="103"/>
      <c r="J148" s="103"/>
      <c r="L148" s="321"/>
      <c r="M148" s="104"/>
      <c r="N148" s="104"/>
      <c r="O148" s="104"/>
      <c r="P148" s="104"/>
      <c r="Q148" s="104"/>
    </row>
    <row r="149" spans="1:19" s="98" customFormat="1" ht="12.6" customHeight="1" x14ac:dyDescent="0.2">
      <c r="A149" s="322">
        <v>12600</v>
      </c>
      <c r="B149" s="323" t="s">
        <v>3</v>
      </c>
      <c r="C149" s="324">
        <v>1010000</v>
      </c>
      <c r="D149" s="325" t="s">
        <v>287</v>
      </c>
      <c r="E149" s="326">
        <v>12700</v>
      </c>
      <c r="F149" s="2670">
        <v>0</v>
      </c>
      <c r="G149" s="2459"/>
      <c r="I149" s="103"/>
      <c r="J149" s="103"/>
      <c r="L149" s="104"/>
      <c r="M149" s="104"/>
      <c r="N149" s="104"/>
      <c r="O149" s="104"/>
      <c r="P149" s="104"/>
      <c r="Q149" s="104"/>
    </row>
    <row r="150" spans="1:19" s="98" customFormat="1" ht="12.6" customHeight="1" x14ac:dyDescent="0.2">
      <c r="A150" s="327">
        <v>1300</v>
      </c>
      <c r="B150" s="323" t="s">
        <v>3</v>
      </c>
      <c r="C150" s="324">
        <v>1020000</v>
      </c>
      <c r="D150" s="325" t="s">
        <v>288</v>
      </c>
      <c r="E150" s="328">
        <v>1200</v>
      </c>
      <c r="F150" s="2671">
        <v>0</v>
      </c>
      <c r="G150" s="2459"/>
      <c r="I150" s="103"/>
      <c r="J150" s="103"/>
      <c r="L150" s="104"/>
      <c r="M150" s="104"/>
      <c r="N150" s="104"/>
      <c r="O150" s="104"/>
      <c r="P150" s="104"/>
      <c r="Q150" s="104"/>
    </row>
    <row r="151" spans="1:19" s="98" customFormat="1" ht="12.6" customHeight="1" x14ac:dyDescent="0.2">
      <c r="A151" s="329">
        <v>800</v>
      </c>
      <c r="B151" s="330" t="s">
        <v>3</v>
      </c>
      <c r="C151" s="331">
        <v>1030000</v>
      </c>
      <c r="D151" s="332" t="s">
        <v>289</v>
      </c>
      <c r="E151" s="333">
        <v>800</v>
      </c>
      <c r="F151" s="2672">
        <v>0</v>
      </c>
      <c r="G151" s="2459"/>
      <c r="I151" s="103"/>
      <c r="J151" s="103"/>
      <c r="L151" s="104"/>
      <c r="M151" s="104"/>
      <c r="N151" s="104"/>
      <c r="O151" s="104"/>
      <c r="P151" s="104"/>
      <c r="Q151" s="104"/>
    </row>
    <row r="152" spans="1:19" ht="12.6" customHeight="1" thickBot="1" x14ac:dyDescent="0.25">
      <c r="A152" s="334">
        <v>100</v>
      </c>
      <c r="B152" s="335" t="s">
        <v>3</v>
      </c>
      <c r="C152" s="336">
        <v>1040000</v>
      </c>
      <c r="D152" s="337" t="s">
        <v>290</v>
      </c>
      <c r="E152" s="338">
        <v>100</v>
      </c>
      <c r="F152" s="2673">
        <v>0</v>
      </c>
      <c r="G152" s="2460"/>
      <c r="I152" s="84"/>
      <c r="J152" s="84"/>
      <c r="K152" s="83"/>
      <c r="L152" s="85"/>
      <c r="M152" s="85"/>
      <c r="R152" s="83"/>
      <c r="S152" s="83"/>
    </row>
    <row r="153" spans="1:19" x14ac:dyDescent="0.2">
      <c r="H153" s="2461"/>
    </row>
    <row r="154" spans="1:19" x14ac:dyDescent="0.2">
      <c r="H154" s="2461"/>
    </row>
    <row r="155" spans="1:19" ht="18.75" customHeight="1" x14ac:dyDescent="0.2">
      <c r="B155" s="124" t="s">
        <v>291</v>
      </c>
      <c r="C155" s="124"/>
      <c r="D155" s="124"/>
      <c r="E155" s="124"/>
      <c r="F155" s="124"/>
      <c r="G155" s="124"/>
      <c r="H155" s="2450"/>
      <c r="I155" s="93"/>
    </row>
    <row r="156" spans="1:19" ht="12.75" customHeight="1" thickBot="1" x14ac:dyDescent="0.25">
      <c r="B156" s="99"/>
      <c r="C156" s="99"/>
      <c r="D156" s="339"/>
      <c r="E156" s="340"/>
      <c r="F156" s="340"/>
      <c r="G156" s="2451" t="s">
        <v>73</v>
      </c>
      <c r="H156" s="98"/>
      <c r="I156" s="83"/>
      <c r="J156" s="84"/>
      <c r="L156" s="83"/>
      <c r="M156" s="85"/>
      <c r="S156" s="83"/>
    </row>
    <row r="157" spans="1:19" ht="31.5" customHeight="1" thickBot="1" x14ac:dyDescent="0.25">
      <c r="A157" s="2179" t="s">
        <v>7</v>
      </c>
      <c r="B157" s="2180" t="s">
        <v>91</v>
      </c>
      <c r="C157" s="2181" t="s">
        <v>292</v>
      </c>
      <c r="D157" s="2182" t="s">
        <v>293</v>
      </c>
      <c r="E157" s="2675" t="s">
        <v>94</v>
      </c>
      <c r="F157" s="3270" t="s">
        <v>2656</v>
      </c>
      <c r="G157" s="2452" t="s">
        <v>95</v>
      </c>
      <c r="I157" s="84"/>
      <c r="J157" s="84"/>
      <c r="K157" s="83"/>
      <c r="L157" s="85"/>
      <c r="M157" s="85"/>
      <c r="R157" s="83"/>
      <c r="S157" s="83"/>
    </row>
    <row r="158" spans="1:19" ht="15" customHeight="1" thickBot="1" x14ac:dyDescent="0.25">
      <c r="A158" s="111">
        <f>A159</f>
        <v>5000</v>
      </c>
      <c r="B158" s="187" t="s">
        <v>3</v>
      </c>
      <c r="C158" s="188" t="s">
        <v>96</v>
      </c>
      <c r="D158" s="314" t="s">
        <v>97</v>
      </c>
      <c r="E158" s="111">
        <f>E159</f>
        <v>10000</v>
      </c>
      <c r="F158" s="111">
        <f>F159</f>
        <v>10000</v>
      </c>
      <c r="G158" s="2453" t="s">
        <v>10</v>
      </c>
      <c r="I158" s="84"/>
      <c r="J158" s="84"/>
      <c r="K158" s="83"/>
      <c r="L158" s="85"/>
      <c r="M158" s="85"/>
      <c r="R158" s="83"/>
      <c r="S158" s="83"/>
    </row>
    <row r="159" spans="1:19" ht="12.75" customHeight="1" thickBot="1" x14ac:dyDescent="0.25">
      <c r="A159" s="341">
        <v>5000</v>
      </c>
      <c r="B159" s="342" t="s">
        <v>98</v>
      </c>
      <c r="C159" s="343" t="s">
        <v>10</v>
      </c>
      <c r="D159" s="344" t="s">
        <v>294</v>
      </c>
      <c r="E159" s="345">
        <v>10000</v>
      </c>
      <c r="F159" s="2674">
        <v>10000</v>
      </c>
      <c r="G159" s="2462"/>
      <c r="I159" s="84"/>
      <c r="J159" s="84"/>
      <c r="K159" s="83"/>
      <c r="L159" s="85"/>
      <c r="M159" s="85"/>
      <c r="R159" s="83"/>
      <c r="S159" s="83"/>
    </row>
    <row r="160" spans="1:19" ht="12.75" customHeight="1" x14ac:dyDescent="0.2">
      <c r="B160" s="346"/>
      <c r="C160" s="346"/>
      <c r="E160" s="346"/>
      <c r="F160" s="346"/>
      <c r="G160" s="346"/>
      <c r="H160" s="347"/>
    </row>
  </sheetData>
  <mergeCells count="3">
    <mergeCell ref="C5:E5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fitToHeight="2" orientation="portrait" r:id="rId1"/>
  <headerFooter alignWithMargins="0"/>
  <rowBreaks count="2" manualBreakCount="2">
    <brk id="68" max="16383" man="1"/>
    <brk id="13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160"/>
  <sheetViews>
    <sheetView topLeftCell="A49" zoomScaleNormal="100" zoomScaleSheetLayoutView="75" workbookViewId="0">
      <selection activeCell="A79" sqref="A79:G79"/>
    </sheetView>
  </sheetViews>
  <sheetFormatPr defaultColWidth="9.140625" defaultRowHeight="11.25" x14ac:dyDescent="0.2"/>
  <cols>
    <col min="1" max="1" width="9.7109375" style="83" customWidth="1"/>
    <col min="2" max="2" width="3.5703125" style="86" customWidth="1"/>
    <col min="3" max="3" width="11" style="83" customWidth="1"/>
    <col min="4" max="4" width="45.7109375" style="83" customWidth="1"/>
    <col min="5" max="6" width="12.7109375" style="83" customWidth="1"/>
    <col min="7" max="7" width="28.7109375" style="83" customWidth="1"/>
    <col min="8" max="8" width="21.42578125" style="86" customWidth="1"/>
    <col min="9" max="9" width="11" style="83" bestFit="1" customWidth="1"/>
    <col min="10" max="10" width="43.42578125" style="84" customWidth="1"/>
    <col min="11" max="11" width="9.140625" style="84"/>
    <col min="12" max="12" width="21.5703125" style="84" customWidth="1"/>
    <col min="13" max="16384" width="9.140625" style="83"/>
  </cols>
  <sheetData>
    <row r="1" spans="1:13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H1" s="1"/>
      <c r="I1" s="348"/>
    </row>
    <row r="2" spans="1:13" ht="12.75" customHeight="1" x14ac:dyDescent="0.2">
      <c r="H2" s="87"/>
    </row>
    <row r="3" spans="1:13" s="9" customFormat="1" ht="15.75" x14ac:dyDescent="0.25">
      <c r="A3" s="3517" t="s">
        <v>295</v>
      </c>
      <c r="B3" s="3518"/>
      <c r="C3" s="3518"/>
      <c r="D3" s="3518"/>
      <c r="E3" s="3518"/>
      <c r="F3" s="3518"/>
      <c r="G3" s="3519"/>
      <c r="H3" s="7"/>
      <c r="J3" s="349"/>
      <c r="K3" s="349"/>
      <c r="L3" s="349"/>
    </row>
    <row r="4" spans="1:13" s="9" customFormat="1" ht="15.75" x14ac:dyDescent="0.25">
      <c r="B4" s="91"/>
      <c r="C4" s="91"/>
      <c r="D4" s="91"/>
      <c r="E4" s="91"/>
      <c r="F4" s="91"/>
      <c r="G4" s="91"/>
      <c r="H4" s="91"/>
      <c r="J4" s="349"/>
      <c r="K4" s="349"/>
      <c r="L4" s="349"/>
    </row>
    <row r="5" spans="1:13" s="92" customFormat="1" ht="15.75" customHeight="1" x14ac:dyDescent="0.25">
      <c r="B5" s="93"/>
      <c r="C5" s="3516" t="s">
        <v>72</v>
      </c>
      <c r="D5" s="3516"/>
      <c r="E5" s="3516"/>
      <c r="F5" s="94"/>
      <c r="G5" s="2190"/>
      <c r="H5" s="94"/>
      <c r="J5" s="350"/>
      <c r="K5" s="350"/>
      <c r="L5" s="350"/>
    </row>
    <row r="6" spans="1:13" s="98" customFormat="1" ht="12" thickBot="1" x14ac:dyDescent="0.3">
      <c r="B6" s="99"/>
      <c r="C6" s="99"/>
      <c r="D6" s="99"/>
      <c r="E6" s="100"/>
      <c r="F6" s="100" t="s">
        <v>73</v>
      </c>
      <c r="G6" s="101"/>
      <c r="J6" s="103"/>
      <c r="K6" s="103"/>
      <c r="L6" s="103"/>
    </row>
    <row r="7" spans="1:13" s="105" customFormat="1" ht="31.5" customHeight="1" thickBot="1" x14ac:dyDescent="0.3">
      <c r="B7" s="2191"/>
      <c r="C7" s="3021" t="s">
        <v>74</v>
      </c>
      <c r="D7" s="17" t="s">
        <v>75</v>
      </c>
      <c r="E7" s="569" t="s">
        <v>2570</v>
      </c>
      <c r="F7" s="3270" t="s">
        <v>2656</v>
      </c>
      <c r="G7" s="19"/>
      <c r="H7" s="351"/>
      <c r="I7" s="351"/>
      <c r="J7" s="352"/>
      <c r="K7" s="352"/>
      <c r="L7" s="353"/>
    </row>
    <row r="8" spans="1:13" s="98" customFormat="1" ht="12.75" customHeight="1" thickBot="1" x14ac:dyDescent="0.3">
      <c r="B8" s="108"/>
      <c r="C8" s="2712" t="s">
        <v>296</v>
      </c>
      <c r="D8" s="574" t="s">
        <v>297</v>
      </c>
      <c r="E8" s="2714">
        <f>SUM(E9:E12)</f>
        <v>69226.83</v>
      </c>
      <c r="F8" s="3080">
        <f>SUM(F9:F12)</f>
        <v>35826.83</v>
      </c>
      <c r="G8" s="2552"/>
    </row>
    <row r="9" spans="1:13" s="114" customFormat="1" ht="12.75" customHeight="1" x14ac:dyDescent="0.2">
      <c r="B9" s="115"/>
      <c r="C9" s="2570" t="s">
        <v>80</v>
      </c>
      <c r="D9" s="2571" t="s">
        <v>81</v>
      </c>
      <c r="E9" s="2699">
        <v>9600.5</v>
      </c>
      <c r="F9" s="3079">
        <f>F18</f>
        <v>8100.5</v>
      </c>
      <c r="G9" s="2553"/>
      <c r="H9" s="354"/>
      <c r="I9" s="355"/>
      <c r="J9" s="113"/>
      <c r="K9" s="32"/>
      <c r="L9" s="356"/>
    </row>
    <row r="10" spans="1:13" s="114" customFormat="1" ht="12.75" customHeight="1" x14ac:dyDescent="0.2">
      <c r="B10" s="115"/>
      <c r="C10" s="2570" t="s">
        <v>82</v>
      </c>
      <c r="D10" s="2571" t="s">
        <v>83</v>
      </c>
      <c r="E10" s="2700">
        <v>20516</v>
      </c>
      <c r="F10" s="3008">
        <f>F63</f>
        <v>20516</v>
      </c>
      <c r="G10" s="2553"/>
      <c r="H10" s="354"/>
      <c r="I10" s="355"/>
      <c r="J10" s="113"/>
      <c r="K10" s="32"/>
      <c r="L10" s="356"/>
    </row>
    <row r="11" spans="1:13" s="114" customFormat="1" ht="12.75" customHeight="1" x14ac:dyDescent="0.2">
      <c r="B11" s="115"/>
      <c r="C11" s="2570" t="s">
        <v>298</v>
      </c>
      <c r="D11" s="2571" t="s">
        <v>299</v>
      </c>
      <c r="E11" s="2700">
        <v>7210.33</v>
      </c>
      <c r="F11" s="3008">
        <f>F95</f>
        <v>7210.33</v>
      </c>
      <c r="G11" s="2554"/>
      <c r="H11" s="354"/>
      <c r="I11" s="355"/>
      <c r="J11" s="113"/>
      <c r="K11" s="32"/>
      <c r="L11" s="356"/>
    </row>
    <row r="12" spans="1:13" s="114" customFormat="1" ht="12.75" customHeight="1" thickBot="1" x14ac:dyDescent="0.25">
      <c r="B12" s="115"/>
      <c r="C12" s="2573" t="s">
        <v>88</v>
      </c>
      <c r="D12" s="2574" t="s">
        <v>89</v>
      </c>
      <c r="E12" s="2701">
        <v>31900</v>
      </c>
      <c r="F12" s="2892">
        <f>F153</f>
        <v>0</v>
      </c>
      <c r="G12" s="2554"/>
      <c r="H12" s="354"/>
      <c r="I12" s="355"/>
      <c r="J12" s="113"/>
      <c r="K12" s="32"/>
      <c r="L12" s="357"/>
      <c r="M12" s="9"/>
    </row>
    <row r="13" spans="1:13" s="9" customFormat="1" ht="12.75" customHeight="1" x14ac:dyDescent="0.25">
      <c r="B13" s="121"/>
      <c r="C13" s="8"/>
      <c r="D13" s="8"/>
      <c r="E13" s="8"/>
      <c r="F13" s="8"/>
      <c r="G13" s="122"/>
      <c r="H13" s="124"/>
      <c r="I13" s="83"/>
      <c r="J13" s="84"/>
      <c r="K13" s="84"/>
      <c r="L13" s="83"/>
      <c r="M13" s="83"/>
    </row>
    <row r="14" spans="1:13" s="9" customFormat="1" ht="12.75" customHeight="1" x14ac:dyDescent="0.25">
      <c r="B14" s="121"/>
      <c r="C14" s="8"/>
      <c r="D14" s="8"/>
      <c r="E14" s="8"/>
      <c r="F14" s="8"/>
      <c r="G14" s="8"/>
      <c r="H14" s="124"/>
      <c r="I14" s="83"/>
      <c r="J14" s="84"/>
      <c r="K14" s="84"/>
      <c r="L14" s="83"/>
      <c r="M14" s="83"/>
    </row>
    <row r="15" spans="1:13" ht="18.75" customHeight="1" x14ac:dyDescent="0.2">
      <c r="B15" s="124" t="s">
        <v>300</v>
      </c>
      <c r="C15" s="124"/>
      <c r="D15" s="124"/>
      <c r="E15" s="124"/>
      <c r="F15" s="124"/>
      <c r="G15" s="124"/>
      <c r="H15" s="184"/>
    </row>
    <row r="16" spans="1:13" ht="12.75" customHeight="1" thickBot="1" x14ac:dyDescent="0.25">
      <c r="B16" s="99"/>
      <c r="C16" s="99"/>
      <c r="D16" s="99"/>
      <c r="E16" s="183"/>
      <c r="F16" s="183"/>
      <c r="G16" s="101" t="s">
        <v>73</v>
      </c>
      <c r="H16" s="84"/>
      <c r="I16" s="84"/>
      <c r="K16" s="83"/>
      <c r="L16" s="83"/>
    </row>
    <row r="17" spans="1:14" ht="31.5" customHeight="1" thickBot="1" x14ac:dyDescent="0.25">
      <c r="A17" s="3271" t="s">
        <v>7</v>
      </c>
      <c r="B17" s="3272" t="s">
        <v>281</v>
      </c>
      <c r="C17" s="3273" t="s">
        <v>301</v>
      </c>
      <c r="D17" s="2517" t="s">
        <v>128</v>
      </c>
      <c r="E17" s="2676" t="s">
        <v>94</v>
      </c>
      <c r="F17" s="3270" t="s">
        <v>2656</v>
      </c>
      <c r="G17" s="3327" t="s">
        <v>95</v>
      </c>
      <c r="H17" s="84"/>
      <c r="I17" s="84"/>
      <c r="K17" s="83"/>
      <c r="L17" s="83"/>
    </row>
    <row r="18" spans="1:14" ht="15" customHeight="1" thickBot="1" x14ac:dyDescent="0.25">
      <c r="A18" s="358">
        <f>A19+A23+A25+A32+A35+A38+A41+A45+A48+A50+A52+A57</f>
        <v>7000.5</v>
      </c>
      <c r="B18" s="359" t="s">
        <v>3</v>
      </c>
      <c r="C18" s="360" t="s">
        <v>96</v>
      </c>
      <c r="D18" s="314" t="s">
        <v>97</v>
      </c>
      <c r="E18" s="361">
        <f>E19+E23+E25+E32+E35+E38+E41+E45+E48+E50+E52+E57</f>
        <v>6600.5</v>
      </c>
      <c r="F18" s="361">
        <f>F19+F23+F25+F32+F35+F38+F41+F43+F45+F48+F50+F52+F57</f>
        <v>8100.5</v>
      </c>
      <c r="G18" s="129" t="s">
        <v>10</v>
      </c>
      <c r="H18" s="84"/>
      <c r="I18" s="84"/>
      <c r="K18" s="83"/>
      <c r="L18" s="83"/>
    </row>
    <row r="19" spans="1:14" ht="12" customHeight="1" x14ac:dyDescent="0.2">
      <c r="A19" s="362">
        <f>SUM(A20:A22)</f>
        <v>200</v>
      </c>
      <c r="B19" s="363" t="s">
        <v>98</v>
      </c>
      <c r="C19" s="364" t="s">
        <v>10</v>
      </c>
      <c r="D19" s="365" t="s">
        <v>302</v>
      </c>
      <c r="E19" s="366">
        <f>SUM(E20:E22)</f>
        <v>100</v>
      </c>
      <c r="F19" s="2677">
        <f>F20+F21+F22</f>
        <v>100</v>
      </c>
      <c r="G19" s="3331"/>
      <c r="H19" s="84"/>
      <c r="I19" s="84"/>
      <c r="J19" s="367"/>
      <c r="K19" s="85"/>
      <c r="L19" s="85"/>
      <c r="M19" s="85"/>
    </row>
    <row r="20" spans="1:14" ht="12" customHeight="1" x14ac:dyDescent="0.25">
      <c r="A20" s="368">
        <v>150</v>
      </c>
      <c r="B20" s="369" t="s">
        <v>107</v>
      </c>
      <c r="C20" s="370" t="s">
        <v>303</v>
      </c>
      <c r="D20" s="371" t="s">
        <v>304</v>
      </c>
      <c r="E20" s="372">
        <v>100</v>
      </c>
      <c r="F20" s="2678">
        <v>100</v>
      </c>
      <c r="G20" s="384"/>
      <c r="H20" s="373"/>
      <c r="I20" s="373"/>
      <c r="J20" s="373"/>
      <c r="K20" s="374"/>
      <c r="L20" s="374"/>
      <c r="M20" s="374"/>
      <c r="N20" s="85"/>
    </row>
    <row r="21" spans="1:14" ht="12" customHeight="1" x14ac:dyDescent="0.25">
      <c r="A21" s="368">
        <v>50</v>
      </c>
      <c r="B21" s="369" t="s">
        <v>107</v>
      </c>
      <c r="C21" s="370" t="s">
        <v>305</v>
      </c>
      <c r="D21" s="371" t="s">
        <v>306</v>
      </c>
      <c r="E21" s="372">
        <v>0</v>
      </c>
      <c r="F21" s="2678">
        <v>0</v>
      </c>
      <c r="G21" s="384"/>
      <c r="H21" s="373"/>
      <c r="I21" s="373"/>
      <c r="J21" s="373"/>
      <c r="K21" s="374"/>
      <c r="L21" s="374"/>
      <c r="M21" s="374"/>
      <c r="N21" s="85"/>
    </row>
    <row r="22" spans="1:14" ht="12" customHeight="1" x14ac:dyDescent="0.25">
      <c r="A22" s="368"/>
      <c r="B22" s="369" t="s">
        <v>107</v>
      </c>
      <c r="C22" s="370" t="s">
        <v>307</v>
      </c>
      <c r="D22" s="371" t="s">
        <v>308</v>
      </c>
      <c r="E22" s="372"/>
      <c r="F22" s="2678">
        <v>0</v>
      </c>
      <c r="G22" s="384"/>
      <c r="H22" s="373"/>
      <c r="I22" s="373"/>
      <c r="J22" s="373"/>
      <c r="K22" s="374"/>
      <c r="L22" s="374"/>
      <c r="M22" s="374"/>
      <c r="N22" s="85"/>
    </row>
    <row r="23" spans="1:14" ht="12" customHeight="1" x14ac:dyDescent="0.25">
      <c r="A23" s="375">
        <f>SUM(A24:A24)</f>
        <v>100</v>
      </c>
      <c r="B23" s="376" t="s">
        <v>98</v>
      </c>
      <c r="C23" s="377" t="s">
        <v>10</v>
      </c>
      <c r="D23" s="378" t="s">
        <v>309</v>
      </c>
      <c r="E23" s="379">
        <f>SUM(E24:E24)</f>
        <v>150</v>
      </c>
      <c r="F23" s="2679">
        <f>F24</f>
        <v>150</v>
      </c>
      <c r="G23" s="384"/>
      <c r="H23" s="373"/>
      <c r="I23" s="373"/>
      <c r="J23" s="373"/>
      <c r="K23" s="374"/>
      <c r="L23" s="374"/>
      <c r="M23" s="374"/>
      <c r="N23" s="85"/>
    </row>
    <row r="24" spans="1:14" ht="12" customHeight="1" x14ac:dyDescent="0.25">
      <c r="A24" s="368">
        <v>100</v>
      </c>
      <c r="B24" s="380" t="s">
        <v>107</v>
      </c>
      <c r="C24" s="381" t="s">
        <v>310</v>
      </c>
      <c r="D24" s="382" t="s">
        <v>311</v>
      </c>
      <c r="E24" s="372">
        <v>150</v>
      </c>
      <c r="F24" s="2678">
        <v>150</v>
      </c>
      <c r="G24" s="384"/>
      <c r="H24" s="373"/>
      <c r="I24" s="373"/>
      <c r="J24" s="373"/>
      <c r="K24" s="383"/>
      <c r="L24" s="383"/>
      <c r="M24" s="383"/>
      <c r="N24" s="85"/>
    </row>
    <row r="25" spans="1:14" ht="12" customHeight="1" x14ac:dyDescent="0.25">
      <c r="A25" s="375">
        <f>SUM(A26:A31)</f>
        <v>1660</v>
      </c>
      <c r="B25" s="376" t="s">
        <v>98</v>
      </c>
      <c r="C25" s="377" t="s">
        <v>10</v>
      </c>
      <c r="D25" s="378" t="s">
        <v>312</v>
      </c>
      <c r="E25" s="379">
        <f>SUM(E26:E31)</f>
        <v>1140</v>
      </c>
      <c r="F25" s="2679">
        <f>F26+F27+F28+F29+F30+F31</f>
        <v>1140</v>
      </c>
      <c r="G25" s="384"/>
      <c r="H25" s="373"/>
      <c r="I25" s="373"/>
      <c r="J25" s="373"/>
      <c r="K25" s="85"/>
      <c r="L25" s="85"/>
      <c r="M25" s="85"/>
      <c r="N25" s="85"/>
    </row>
    <row r="26" spans="1:14" ht="12" customHeight="1" x14ac:dyDescent="0.25">
      <c r="A26" s="368">
        <v>250</v>
      </c>
      <c r="B26" s="369" t="s">
        <v>107</v>
      </c>
      <c r="C26" s="370" t="s">
        <v>313</v>
      </c>
      <c r="D26" s="371" t="s">
        <v>314</v>
      </c>
      <c r="E26" s="372">
        <v>200</v>
      </c>
      <c r="F26" s="2678">
        <v>230</v>
      </c>
      <c r="G26" s="384"/>
      <c r="H26" s="373"/>
      <c r="I26" s="373"/>
      <c r="J26" s="373"/>
      <c r="K26" s="83"/>
      <c r="L26" s="83"/>
      <c r="N26" s="85"/>
    </row>
    <row r="27" spans="1:14" ht="12" customHeight="1" x14ac:dyDescent="0.25">
      <c r="A27" s="368">
        <v>100</v>
      </c>
      <c r="B27" s="369" t="s">
        <v>107</v>
      </c>
      <c r="C27" s="370" t="s">
        <v>315</v>
      </c>
      <c r="D27" s="371" t="s">
        <v>316</v>
      </c>
      <c r="E27" s="372">
        <v>100</v>
      </c>
      <c r="F27" s="2678">
        <v>100</v>
      </c>
      <c r="G27" s="384"/>
      <c r="H27" s="373"/>
      <c r="I27" s="373"/>
      <c r="J27" s="373"/>
      <c r="K27" s="83"/>
      <c r="L27" s="83"/>
    </row>
    <row r="28" spans="1:14" ht="12" customHeight="1" x14ac:dyDescent="0.25">
      <c r="A28" s="368">
        <v>310</v>
      </c>
      <c r="B28" s="369" t="s">
        <v>107</v>
      </c>
      <c r="C28" s="370" t="s">
        <v>317</v>
      </c>
      <c r="D28" s="371" t="s">
        <v>318</v>
      </c>
      <c r="E28" s="372">
        <v>310</v>
      </c>
      <c r="F28" s="2678">
        <v>310</v>
      </c>
      <c r="G28" s="384"/>
      <c r="H28" s="373"/>
      <c r="I28" s="373"/>
      <c r="J28" s="373"/>
      <c r="K28" s="83"/>
      <c r="L28" s="83"/>
    </row>
    <row r="29" spans="1:14" ht="12" customHeight="1" x14ac:dyDescent="0.25">
      <c r="A29" s="368">
        <v>50</v>
      </c>
      <c r="B29" s="369" t="s">
        <v>107</v>
      </c>
      <c r="C29" s="370" t="s">
        <v>319</v>
      </c>
      <c r="D29" s="371" t="s">
        <v>320</v>
      </c>
      <c r="E29" s="372">
        <v>30</v>
      </c>
      <c r="F29" s="2678">
        <v>0</v>
      </c>
      <c r="G29" s="384"/>
      <c r="H29" s="373"/>
      <c r="I29" s="373"/>
      <c r="J29" s="373"/>
      <c r="K29" s="83"/>
      <c r="L29" s="83"/>
    </row>
    <row r="30" spans="1:14" ht="12" customHeight="1" x14ac:dyDescent="0.25">
      <c r="A30" s="368">
        <v>600</v>
      </c>
      <c r="B30" s="369" t="s">
        <v>107</v>
      </c>
      <c r="C30" s="370" t="s">
        <v>321</v>
      </c>
      <c r="D30" s="371" t="s">
        <v>322</v>
      </c>
      <c r="E30" s="372">
        <v>400</v>
      </c>
      <c r="F30" s="2678">
        <v>400</v>
      </c>
      <c r="G30" s="384"/>
      <c r="H30" s="373"/>
      <c r="I30" s="373"/>
      <c r="J30" s="373"/>
      <c r="K30" s="83"/>
      <c r="L30" s="83"/>
    </row>
    <row r="31" spans="1:14" ht="12" customHeight="1" x14ac:dyDescent="0.25">
      <c r="A31" s="368">
        <v>350</v>
      </c>
      <c r="B31" s="380" t="s">
        <v>107</v>
      </c>
      <c r="C31" s="381" t="s">
        <v>323</v>
      </c>
      <c r="D31" s="371" t="s">
        <v>324</v>
      </c>
      <c r="E31" s="372">
        <v>100</v>
      </c>
      <c r="F31" s="2678">
        <v>100</v>
      </c>
      <c r="G31" s="384"/>
      <c r="H31" s="373"/>
      <c r="I31" s="373"/>
      <c r="J31" s="373"/>
      <c r="K31" s="83"/>
      <c r="L31" s="83"/>
    </row>
    <row r="32" spans="1:14" ht="12" customHeight="1" x14ac:dyDescent="0.25">
      <c r="A32" s="375">
        <f>SUM(A33:A34)</f>
        <v>770</v>
      </c>
      <c r="B32" s="376" t="s">
        <v>98</v>
      </c>
      <c r="C32" s="377" t="s">
        <v>10</v>
      </c>
      <c r="D32" s="378" t="s">
        <v>325</v>
      </c>
      <c r="E32" s="379">
        <f>SUM(E33:E34)</f>
        <v>670</v>
      </c>
      <c r="F32" s="2679">
        <f>F33+F34</f>
        <v>670</v>
      </c>
      <c r="G32" s="384"/>
      <c r="H32" s="373"/>
      <c r="I32" s="373"/>
      <c r="J32" s="373"/>
      <c r="K32" s="83"/>
      <c r="L32" s="83"/>
    </row>
    <row r="33" spans="1:13" ht="12" customHeight="1" x14ac:dyDescent="0.25">
      <c r="A33" s="368">
        <v>300</v>
      </c>
      <c r="B33" s="380" t="s">
        <v>107</v>
      </c>
      <c r="C33" s="381" t="s">
        <v>326</v>
      </c>
      <c r="D33" s="371" t="s">
        <v>327</v>
      </c>
      <c r="E33" s="372">
        <v>200</v>
      </c>
      <c r="F33" s="2678">
        <v>200</v>
      </c>
      <c r="G33" s="384"/>
      <c r="H33" s="373"/>
      <c r="I33" s="373"/>
      <c r="J33" s="373"/>
      <c r="K33" s="83"/>
      <c r="L33" s="83"/>
    </row>
    <row r="34" spans="1:13" ht="12" customHeight="1" x14ac:dyDescent="0.25">
      <c r="A34" s="368">
        <v>470</v>
      </c>
      <c r="B34" s="380" t="s">
        <v>107</v>
      </c>
      <c r="C34" s="381" t="s">
        <v>328</v>
      </c>
      <c r="D34" s="371" t="s">
        <v>329</v>
      </c>
      <c r="E34" s="372">
        <v>470</v>
      </c>
      <c r="F34" s="2678">
        <v>470</v>
      </c>
      <c r="G34" s="384"/>
      <c r="H34" s="373"/>
      <c r="I34" s="373"/>
      <c r="J34" s="373"/>
      <c r="K34" s="83"/>
      <c r="L34" s="83"/>
    </row>
    <row r="35" spans="1:13" ht="12" customHeight="1" x14ac:dyDescent="0.25">
      <c r="A35" s="375">
        <f>SUM(A36:A37)</f>
        <v>400</v>
      </c>
      <c r="B35" s="376" t="s">
        <v>98</v>
      </c>
      <c r="C35" s="377" t="s">
        <v>10</v>
      </c>
      <c r="D35" s="378" t="s">
        <v>330</v>
      </c>
      <c r="E35" s="379">
        <f>SUM(E36:E37)</f>
        <v>400</v>
      </c>
      <c r="F35" s="2679">
        <f>F36+F37</f>
        <v>400</v>
      </c>
      <c r="G35" s="384"/>
      <c r="H35" s="373"/>
      <c r="I35" s="373"/>
      <c r="J35" s="373"/>
      <c r="K35" s="238"/>
      <c r="L35" s="238"/>
      <c r="M35" s="238"/>
    </row>
    <row r="36" spans="1:13" s="238" customFormat="1" ht="12" customHeight="1" x14ac:dyDescent="0.25">
      <c r="A36" s="368">
        <v>150</v>
      </c>
      <c r="B36" s="369" t="s">
        <v>107</v>
      </c>
      <c r="C36" s="370" t="s">
        <v>331</v>
      </c>
      <c r="D36" s="371" t="s">
        <v>332</v>
      </c>
      <c r="E36" s="372">
        <v>150</v>
      </c>
      <c r="F36" s="2678">
        <v>150</v>
      </c>
      <c r="G36" s="384"/>
      <c r="H36" s="373"/>
      <c r="I36" s="373"/>
      <c r="J36" s="373"/>
      <c r="K36" s="83"/>
      <c r="L36" s="83"/>
      <c r="M36" s="83"/>
    </row>
    <row r="37" spans="1:13" ht="12" customHeight="1" x14ac:dyDescent="0.2">
      <c r="A37" s="368">
        <v>250</v>
      </c>
      <c r="B37" s="380" t="s">
        <v>107</v>
      </c>
      <c r="C37" s="381" t="s">
        <v>333</v>
      </c>
      <c r="D37" s="385" t="s">
        <v>334</v>
      </c>
      <c r="E37" s="372">
        <v>250</v>
      </c>
      <c r="F37" s="2678">
        <v>250</v>
      </c>
      <c r="G37" s="384"/>
      <c r="H37" s="84"/>
      <c r="I37" s="84"/>
      <c r="K37" s="83"/>
      <c r="L37" s="83"/>
    </row>
    <row r="38" spans="1:13" ht="12" customHeight="1" x14ac:dyDescent="0.2">
      <c r="A38" s="375">
        <f>SUM(A39:A40)</f>
        <v>300</v>
      </c>
      <c r="B38" s="376" t="s">
        <v>98</v>
      </c>
      <c r="C38" s="377" t="s">
        <v>10</v>
      </c>
      <c r="D38" s="378" t="s">
        <v>335</v>
      </c>
      <c r="E38" s="379">
        <f>SUM(E39:E40)</f>
        <v>250</v>
      </c>
      <c r="F38" s="2679">
        <f>F39+F40</f>
        <v>250</v>
      </c>
      <c r="G38" s="384"/>
      <c r="H38" s="84"/>
      <c r="I38" s="84"/>
      <c r="K38" s="83"/>
      <c r="L38" s="83"/>
    </row>
    <row r="39" spans="1:13" ht="12" customHeight="1" x14ac:dyDescent="0.2">
      <c r="A39" s="368">
        <v>300</v>
      </c>
      <c r="B39" s="380" t="s">
        <v>107</v>
      </c>
      <c r="C39" s="381" t="s">
        <v>336</v>
      </c>
      <c r="D39" s="382" t="s">
        <v>337</v>
      </c>
      <c r="E39" s="372">
        <v>250</v>
      </c>
      <c r="F39" s="2678">
        <v>250</v>
      </c>
      <c r="G39" s="384"/>
      <c r="H39" s="84"/>
      <c r="I39" s="84"/>
      <c r="K39" s="83"/>
      <c r="L39" s="83"/>
    </row>
    <row r="40" spans="1:13" ht="12" customHeight="1" x14ac:dyDescent="0.2">
      <c r="A40" s="368"/>
      <c r="B40" s="386" t="s">
        <v>107</v>
      </c>
      <c r="C40" s="387" t="s">
        <v>338</v>
      </c>
      <c r="D40" s="388" t="s">
        <v>339</v>
      </c>
      <c r="E40" s="372"/>
      <c r="F40" s="2678">
        <v>0</v>
      </c>
      <c r="G40" s="384"/>
      <c r="H40" s="84"/>
      <c r="I40" s="84"/>
      <c r="K40" s="83"/>
      <c r="L40" s="83"/>
    </row>
    <row r="41" spans="1:13" ht="12" customHeight="1" x14ac:dyDescent="0.2">
      <c r="A41" s="375">
        <f>SUM(A42:A42)</f>
        <v>700</v>
      </c>
      <c r="B41" s="376" t="s">
        <v>98</v>
      </c>
      <c r="C41" s="377" t="s">
        <v>10</v>
      </c>
      <c r="D41" s="378" t="s">
        <v>340</v>
      </c>
      <c r="E41" s="379">
        <f>SUM(E42:E42)</f>
        <v>600</v>
      </c>
      <c r="F41" s="2679">
        <f>F42</f>
        <v>600</v>
      </c>
      <c r="G41" s="384"/>
      <c r="H41" s="84"/>
      <c r="I41" s="84"/>
      <c r="K41" s="83"/>
      <c r="L41" s="83"/>
    </row>
    <row r="42" spans="1:13" ht="12" customHeight="1" x14ac:dyDescent="0.2">
      <c r="A42" s="368">
        <v>700</v>
      </c>
      <c r="B42" s="390" t="s">
        <v>107</v>
      </c>
      <c r="C42" s="391" t="s">
        <v>341</v>
      </c>
      <c r="D42" s="382" t="s">
        <v>342</v>
      </c>
      <c r="E42" s="372">
        <v>600</v>
      </c>
      <c r="F42" s="2678">
        <v>600</v>
      </c>
      <c r="G42" s="384"/>
      <c r="H42" s="83"/>
      <c r="I42" s="84"/>
      <c r="L42" s="83"/>
    </row>
    <row r="43" spans="1:13" ht="12" customHeight="1" x14ac:dyDescent="0.2">
      <c r="A43" s="375"/>
      <c r="B43" s="376" t="s">
        <v>98</v>
      </c>
      <c r="C43" s="377" t="s">
        <v>10</v>
      </c>
      <c r="D43" s="378" t="s">
        <v>343</v>
      </c>
      <c r="E43" s="379"/>
      <c r="F43" s="2679">
        <f>F44</f>
        <v>0</v>
      </c>
      <c r="G43" s="384"/>
      <c r="H43" s="83"/>
      <c r="I43" s="84"/>
      <c r="L43" s="83"/>
    </row>
    <row r="44" spans="1:13" ht="12" customHeight="1" x14ac:dyDescent="0.2">
      <c r="A44" s="368"/>
      <c r="B44" s="390" t="s">
        <v>107</v>
      </c>
      <c r="C44" s="391" t="s">
        <v>344</v>
      </c>
      <c r="D44" s="382" t="s">
        <v>343</v>
      </c>
      <c r="E44" s="372"/>
      <c r="F44" s="2678">
        <v>0</v>
      </c>
      <c r="G44" s="384"/>
      <c r="H44" s="83"/>
      <c r="I44" s="84"/>
      <c r="L44" s="83"/>
    </row>
    <row r="45" spans="1:13" ht="12" customHeight="1" x14ac:dyDescent="0.2">
      <c r="A45" s="375">
        <f>A46+A47</f>
        <v>750</v>
      </c>
      <c r="B45" s="376" t="s">
        <v>98</v>
      </c>
      <c r="C45" s="377" t="s">
        <v>10</v>
      </c>
      <c r="D45" s="378" t="s">
        <v>345</v>
      </c>
      <c r="E45" s="379">
        <f>E46+E47</f>
        <v>70</v>
      </c>
      <c r="F45" s="2679">
        <f>F46+F47</f>
        <v>70</v>
      </c>
      <c r="G45" s="384"/>
      <c r="H45" s="83"/>
      <c r="I45" s="84"/>
      <c r="L45" s="83"/>
    </row>
    <row r="46" spans="1:13" ht="12" customHeight="1" x14ac:dyDescent="0.2">
      <c r="A46" s="368">
        <v>450</v>
      </c>
      <c r="B46" s="390" t="s">
        <v>107</v>
      </c>
      <c r="C46" s="391">
        <v>1792130000</v>
      </c>
      <c r="D46" s="382" t="s">
        <v>345</v>
      </c>
      <c r="E46" s="372">
        <v>70</v>
      </c>
      <c r="F46" s="2678">
        <v>70</v>
      </c>
      <c r="G46" s="384"/>
      <c r="H46" s="83"/>
      <c r="I46" s="84"/>
      <c r="L46" s="83"/>
    </row>
    <row r="47" spans="1:13" ht="12" customHeight="1" x14ac:dyDescent="0.2">
      <c r="A47" s="393">
        <v>300</v>
      </c>
      <c r="B47" s="386"/>
      <c r="C47" s="387" t="s">
        <v>346</v>
      </c>
      <c r="D47" s="388" t="s">
        <v>347</v>
      </c>
      <c r="E47" s="394">
        <v>0</v>
      </c>
      <c r="F47" s="2680">
        <v>0</v>
      </c>
      <c r="G47" s="384"/>
      <c r="H47" s="83"/>
      <c r="I47" s="84"/>
      <c r="L47" s="83"/>
    </row>
    <row r="48" spans="1:13" ht="12" customHeight="1" x14ac:dyDescent="0.2">
      <c r="A48" s="375"/>
      <c r="B48" s="376" t="s">
        <v>98</v>
      </c>
      <c r="C48" s="377" t="s">
        <v>10</v>
      </c>
      <c r="D48" s="378" t="s">
        <v>348</v>
      </c>
      <c r="E48" s="379"/>
      <c r="F48" s="2679">
        <f>F49</f>
        <v>0</v>
      </c>
      <c r="G48" s="384"/>
      <c r="H48" s="83"/>
      <c r="I48" s="84"/>
      <c r="L48" s="83"/>
    </row>
    <row r="49" spans="1:13" ht="12" customHeight="1" x14ac:dyDescent="0.2">
      <c r="A49" s="368"/>
      <c r="B49" s="390" t="s">
        <v>107</v>
      </c>
      <c r="C49" s="391">
        <v>1792150000</v>
      </c>
      <c r="D49" s="382" t="s">
        <v>348</v>
      </c>
      <c r="E49" s="372"/>
      <c r="F49" s="2678">
        <v>0</v>
      </c>
      <c r="G49" s="384"/>
      <c r="H49" s="83"/>
      <c r="I49" s="84"/>
      <c r="L49" s="83"/>
    </row>
    <row r="50" spans="1:13" ht="12" customHeight="1" x14ac:dyDescent="0.2">
      <c r="A50" s="375">
        <f>A51</f>
        <v>1000</v>
      </c>
      <c r="B50" s="376" t="s">
        <v>98</v>
      </c>
      <c r="C50" s="377" t="s">
        <v>10</v>
      </c>
      <c r="D50" s="378" t="s">
        <v>349</v>
      </c>
      <c r="E50" s="379">
        <f>E51</f>
        <v>2000</v>
      </c>
      <c r="F50" s="2679">
        <f>F51</f>
        <v>2000</v>
      </c>
      <c r="G50" s="384"/>
      <c r="H50" s="83"/>
      <c r="I50" s="84"/>
      <c r="L50" s="83"/>
    </row>
    <row r="51" spans="1:13" ht="12" customHeight="1" x14ac:dyDescent="0.2">
      <c r="A51" s="395">
        <v>1000</v>
      </c>
      <c r="B51" s="396" t="s">
        <v>107</v>
      </c>
      <c r="C51" s="397" t="s">
        <v>350</v>
      </c>
      <c r="D51" s="398" t="s">
        <v>349</v>
      </c>
      <c r="E51" s="399">
        <v>2000</v>
      </c>
      <c r="F51" s="2681">
        <v>2000</v>
      </c>
      <c r="G51" s="384"/>
      <c r="H51" s="83"/>
      <c r="I51" s="84"/>
      <c r="L51" s="83"/>
    </row>
    <row r="52" spans="1:13" s="405" customFormat="1" ht="15" x14ac:dyDescent="0.25">
      <c r="A52" s="400">
        <f>SUM(A53:A56)</f>
        <v>320.5</v>
      </c>
      <c r="B52" s="401" t="s">
        <v>98</v>
      </c>
      <c r="C52" s="402" t="s">
        <v>10</v>
      </c>
      <c r="D52" s="403" t="s">
        <v>351</v>
      </c>
      <c r="E52" s="404">
        <f>SUM(E53:E56)</f>
        <v>420.5</v>
      </c>
      <c r="F52" s="2682">
        <f>F53+F54+F55+F56</f>
        <v>1920.5</v>
      </c>
      <c r="G52" s="384"/>
      <c r="H52" s="406"/>
      <c r="I52" s="406"/>
      <c r="J52" s="406"/>
    </row>
    <row r="53" spans="1:13" ht="12" customHeight="1" x14ac:dyDescent="0.2">
      <c r="A53" s="368">
        <v>200</v>
      </c>
      <c r="B53" s="407" t="s">
        <v>107</v>
      </c>
      <c r="C53" s="408" t="s">
        <v>352</v>
      </c>
      <c r="D53" s="385" t="s">
        <v>353</v>
      </c>
      <c r="E53" s="372">
        <v>300</v>
      </c>
      <c r="F53" s="2678">
        <v>300</v>
      </c>
      <c r="G53" s="384"/>
      <c r="H53" s="83"/>
      <c r="I53" s="84"/>
      <c r="L53" s="83"/>
    </row>
    <row r="54" spans="1:13" ht="12" customHeight="1" x14ac:dyDescent="0.2">
      <c r="A54" s="393">
        <v>60.5</v>
      </c>
      <c r="B54" s="409" t="s">
        <v>107</v>
      </c>
      <c r="C54" s="408" t="s">
        <v>354</v>
      </c>
      <c r="D54" s="410" t="s">
        <v>355</v>
      </c>
      <c r="E54" s="394">
        <v>60.5</v>
      </c>
      <c r="F54" s="2680">
        <v>60.5</v>
      </c>
      <c r="G54" s="384"/>
      <c r="H54" s="83"/>
      <c r="I54" s="84"/>
      <c r="L54" s="83"/>
    </row>
    <row r="55" spans="1:13" ht="12" customHeight="1" x14ac:dyDescent="0.2">
      <c r="A55" s="411">
        <v>60</v>
      </c>
      <c r="B55" s="412" t="s">
        <v>107</v>
      </c>
      <c r="C55" s="413" t="s">
        <v>356</v>
      </c>
      <c r="D55" s="414" t="s">
        <v>357</v>
      </c>
      <c r="E55" s="415">
        <v>60</v>
      </c>
      <c r="F55" s="2683">
        <v>60</v>
      </c>
      <c r="G55" s="384"/>
      <c r="H55" s="83"/>
      <c r="I55" s="84"/>
      <c r="L55" s="83"/>
    </row>
    <row r="56" spans="1:13" ht="12" customHeight="1" x14ac:dyDescent="0.2">
      <c r="A56" s="368">
        <v>0</v>
      </c>
      <c r="B56" s="416" t="s">
        <v>107</v>
      </c>
      <c r="C56" s="408" t="s">
        <v>358</v>
      </c>
      <c r="D56" s="417" t="s">
        <v>359</v>
      </c>
      <c r="E56" s="372">
        <v>0</v>
      </c>
      <c r="F56" s="2678">
        <v>1500</v>
      </c>
      <c r="G56" s="384" t="s">
        <v>360</v>
      </c>
      <c r="H56" s="83"/>
      <c r="I56" s="84"/>
      <c r="L56" s="83"/>
    </row>
    <row r="57" spans="1:13" ht="23.25" thickBot="1" x14ac:dyDescent="0.25">
      <c r="A57" s="418">
        <v>800</v>
      </c>
      <c r="B57" s="419" t="s">
        <v>98</v>
      </c>
      <c r="C57" s="420" t="s">
        <v>361</v>
      </c>
      <c r="D57" s="421" t="s">
        <v>362</v>
      </c>
      <c r="E57" s="422">
        <v>800</v>
      </c>
      <c r="F57" s="2684">
        <v>800</v>
      </c>
      <c r="G57" s="3332"/>
      <c r="H57" s="83"/>
      <c r="I57" s="84"/>
      <c r="L57" s="83"/>
    </row>
    <row r="58" spans="1:13" s="238" customFormat="1" ht="11.25" customHeight="1" x14ac:dyDescent="0.2">
      <c r="A58" s="424"/>
      <c r="B58" s="425"/>
      <c r="C58" s="426"/>
      <c r="D58" s="427"/>
      <c r="E58" s="424"/>
      <c r="F58" s="424"/>
      <c r="G58" s="424"/>
      <c r="H58" s="428"/>
      <c r="J58" s="239"/>
      <c r="K58" s="239"/>
      <c r="L58" s="239"/>
    </row>
    <row r="59" spans="1:13" s="238" customFormat="1" ht="14.25" customHeight="1" x14ac:dyDescent="0.2">
      <c r="A59" s="424"/>
      <c r="B59" s="425"/>
      <c r="C59" s="426"/>
      <c r="D59" s="427"/>
      <c r="E59" s="424"/>
      <c r="F59" s="424"/>
      <c r="G59" s="424"/>
      <c r="H59" s="428"/>
      <c r="J59" s="239"/>
      <c r="K59" s="239"/>
      <c r="L59" s="239"/>
    </row>
    <row r="60" spans="1:13" ht="18.75" customHeight="1" x14ac:dyDescent="0.2">
      <c r="B60" s="124" t="s">
        <v>363</v>
      </c>
      <c r="C60" s="93"/>
      <c r="D60" s="93"/>
      <c r="E60" s="93"/>
      <c r="F60" s="93"/>
      <c r="G60" s="93"/>
      <c r="H60" s="184"/>
    </row>
    <row r="61" spans="1:13" ht="12" thickBot="1" x14ac:dyDescent="0.25">
      <c r="B61" s="99"/>
      <c r="C61" s="99"/>
      <c r="D61" s="99"/>
      <c r="E61" s="183"/>
      <c r="F61" s="183"/>
      <c r="G61" s="101" t="s">
        <v>73</v>
      </c>
      <c r="H61" s="84"/>
      <c r="I61" s="84"/>
      <c r="K61" s="83"/>
      <c r="L61" s="83"/>
    </row>
    <row r="62" spans="1:13" ht="31.5" customHeight="1" thickBot="1" x14ac:dyDescent="0.25">
      <c r="A62" s="3271" t="s">
        <v>7</v>
      </c>
      <c r="B62" s="2521" t="s">
        <v>281</v>
      </c>
      <c r="C62" s="3273" t="s">
        <v>364</v>
      </c>
      <c r="D62" s="3274" t="s">
        <v>230</v>
      </c>
      <c r="E62" s="2676" t="s">
        <v>94</v>
      </c>
      <c r="F62" s="3270" t="s">
        <v>2656</v>
      </c>
      <c r="G62" s="3327" t="s">
        <v>95</v>
      </c>
      <c r="H62" s="84"/>
      <c r="I62" s="84"/>
      <c r="K62" s="83"/>
      <c r="L62" s="83"/>
    </row>
    <row r="63" spans="1:13" ht="15" customHeight="1" thickBot="1" x14ac:dyDescent="0.3">
      <c r="A63" s="429">
        <f>A64</f>
        <v>11183</v>
      </c>
      <c r="B63" s="430" t="s">
        <v>3</v>
      </c>
      <c r="C63" s="431" t="s">
        <v>96</v>
      </c>
      <c r="D63" s="432" t="s">
        <v>97</v>
      </c>
      <c r="E63" s="433">
        <f>E64</f>
        <v>21580</v>
      </c>
      <c r="F63" s="429">
        <f>F64</f>
        <v>20516</v>
      </c>
      <c r="G63" s="129" t="s">
        <v>10</v>
      </c>
      <c r="H63" s="434"/>
      <c r="I63" s="434"/>
      <c r="J63" s="434"/>
      <c r="K63" s="83"/>
      <c r="L63" s="83"/>
    </row>
    <row r="64" spans="1:13" ht="15" x14ac:dyDescent="0.25">
      <c r="A64" s="435">
        <f>SUM(A65:A74)+SUM(A80:A90)</f>
        <v>11183</v>
      </c>
      <c r="B64" s="436" t="s">
        <v>3</v>
      </c>
      <c r="C64" s="437" t="s">
        <v>10</v>
      </c>
      <c r="D64" s="438" t="s">
        <v>312</v>
      </c>
      <c r="E64" s="439">
        <f>SUM(E65:E89)</f>
        <v>21580</v>
      </c>
      <c r="F64" s="2685">
        <f>F65+F66+F67+F68+F69+F70+F71+F72+F73+F74+F80+F81+F82+F83+F84+F85+F86+F87+F88+F89+F90</f>
        <v>20516</v>
      </c>
      <c r="G64" s="645"/>
      <c r="H64" s="441"/>
      <c r="I64" s="441"/>
      <c r="J64" s="441"/>
      <c r="K64" s="440"/>
      <c r="L64" s="440"/>
      <c r="M64" s="440"/>
    </row>
    <row r="65" spans="1:12" ht="12.75" customHeight="1" x14ac:dyDescent="0.25">
      <c r="A65" s="442">
        <v>7903</v>
      </c>
      <c r="B65" s="443" t="s">
        <v>3</v>
      </c>
      <c r="C65" s="3307">
        <v>1744000000</v>
      </c>
      <c r="D65" s="444" t="s">
        <v>365</v>
      </c>
      <c r="E65" s="445">
        <v>18500</v>
      </c>
      <c r="F65" s="2678">
        <v>17400</v>
      </c>
      <c r="G65" s="384" t="s">
        <v>366</v>
      </c>
      <c r="H65" s="434"/>
      <c r="I65" s="434"/>
      <c r="J65" s="434"/>
      <c r="L65" s="83"/>
    </row>
    <row r="66" spans="1:12" s="440" customFormat="1" ht="12.75" customHeight="1" x14ac:dyDescent="0.25">
      <c r="A66" s="442">
        <v>1100</v>
      </c>
      <c r="B66" s="447" t="s">
        <v>3</v>
      </c>
      <c r="C66" s="3307">
        <v>2700020000</v>
      </c>
      <c r="D66" s="444" t="s">
        <v>334</v>
      </c>
      <c r="E66" s="445">
        <v>1100</v>
      </c>
      <c r="F66" s="2678">
        <v>1100</v>
      </c>
      <c r="G66" s="384"/>
      <c r="H66" s="441"/>
      <c r="I66" s="441"/>
      <c r="J66" s="441"/>
    </row>
    <row r="67" spans="1:12" s="440" customFormat="1" ht="12.75" customHeight="1" x14ac:dyDescent="0.25">
      <c r="A67" s="442">
        <v>410</v>
      </c>
      <c r="B67" s="447" t="s">
        <v>3</v>
      </c>
      <c r="C67" s="3307">
        <v>2700030000</v>
      </c>
      <c r="D67" s="444" t="s">
        <v>367</v>
      </c>
      <c r="E67" s="445">
        <v>410</v>
      </c>
      <c r="F67" s="2678">
        <v>410</v>
      </c>
      <c r="G67" s="384"/>
      <c r="H67" s="441"/>
      <c r="I67" s="441"/>
      <c r="J67" s="441"/>
    </row>
    <row r="68" spans="1:12" s="440" customFormat="1" ht="12.75" customHeight="1" x14ac:dyDescent="0.25">
      <c r="A68" s="448">
        <v>0</v>
      </c>
      <c r="B68" s="449" t="s">
        <v>3</v>
      </c>
      <c r="C68" s="3308">
        <v>2800040000</v>
      </c>
      <c r="D68" s="450" t="s">
        <v>368</v>
      </c>
      <c r="E68" s="451">
        <v>0</v>
      </c>
      <c r="F68" s="2681">
        <v>0</v>
      </c>
      <c r="G68" s="384"/>
      <c r="H68" s="441"/>
      <c r="I68" s="441"/>
      <c r="J68" s="441"/>
    </row>
    <row r="69" spans="1:12" ht="22.5" x14ac:dyDescent="0.25">
      <c r="A69" s="442">
        <v>400</v>
      </c>
      <c r="B69" s="443" t="s">
        <v>3</v>
      </c>
      <c r="C69" s="3307">
        <v>2800050000</v>
      </c>
      <c r="D69" s="452" t="s">
        <v>369</v>
      </c>
      <c r="E69" s="445">
        <v>400</v>
      </c>
      <c r="F69" s="2678">
        <v>400</v>
      </c>
      <c r="G69" s="384"/>
      <c r="H69" s="434"/>
      <c r="I69" s="434"/>
      <c r="J69" s="434"/>
      <c r="L69" s="83"/>
    </row>
    <row r="70" spans="1:12" s="440" customFormat="1" ht="12.75" customHeight="1" x14ac:dyDescent="0.25">
      <c r="A70" s="453">
        <v>120</v>
      </c>
      <c r="B70" s="454" t="s">
        <v>3</v>
      </c>
      <c r="C70" s="3309">
        <v>2800080000</v>
      </c>
      <c r="D70" s="455" t="s">
        <v>370</v>
      </c>
      <c r="E70" s="456">
        <v>120</v>
      </c>
      <c r="F70" s="2680">
        <v>120</v>
      </c>
      <c r="G70" s="384"/>
      <c r="H70" s="441"/>
      <c r="I70" s="441"/>
      <c r="J70" s="441"/>
    </row>
    <row r="71" spans="1:12" s="440" customFormat="1" ht="12.75" customHeight="1" x14ac:dyDescent="0.25">
      <c r="A71" s="442">
        <v>60</v>
      </c>
      <c r="B71" s="447" t="s">
        <v>3</v>
      </c>
      <c r="C71" s="3307">
        <v>2800090000</v>
      </c>
      <c r="D71" s="444" t="s">
        <v>371</v>
      </c>
      <c r="E71" s="445">
        <v>60</v>
      </c>
      <c r="F71" s="2678">
        <v>60</v>
      </c>
      <c r="G71" s="384"/>
      <c r="H71" s="441"/>
      <c r="I71" s="441"/>
      <c r="J71" s="441"/>
    </row>
    <row r="72" spans="1:12" s="440" customFormat="1" ht="12.75" customHeight="1" x14ac:dyDescent="0.25">
      <c r="A72" s="442">
        <v>120</v>
      </c>
      <c r="B72" s="447" t="s">
        <v>3</v>
      </c>
      <c r="C72" s="3307">
        <v>2800100000</v>
      </c>
      <c r="D72" s="444" t="s">
        <v>372</v>
      </c>
      <c r="E72" s="445">
        <v>120</v>
      </c>
      <c r="F72" s="2678">
        <v>120</v>
      </c>
      <c r="G72" s="384"/>
      <c r="H72" s="441"/>
      <c r="I72" s="441"/>
      <c r="J72" s="441"/>
    </row>
    <row r="73" spans="1:12" s="440" customFormat="1" ht="12.75" customHeight="1" x14ac:dyDescent="0.25">
      <c r="A73" s="442">
        <v>120</v>
      </c>
      <c r="B73" s="447" t="s">
        <v>3</v>
      </c>
      <c r="C73" s="3307">
        <v>2800110000</v>
      </c>
      <c r="D73" s="444" t="s">
        <v>373</v>
      </c>
      <c r="E73" s="445">
        <v>120</v>
      </c>
      <c r="F73" s="2678">
        <v>120</v>
      </c>
      <c r="G73" s="384"/>
      <c r="H73" s="441"/>
      <c r="I73" s="441"/>
      <c r="J73" s="441"/>
    </row>
    <row r="74" spans="1:12" s="440" customFormat="1" ht="12.75" customHeight="1" thickBot="1" x14ac:dyDescent="0.3">
      <c r="A74" s="3342">
        <v>60</v>
      </c>
      <c r="B74" s="3343" t="s">
        <v>3</v>
      </c>
      <c r="C74" s="3344">
        <v>2800120000</v>
      </c>
      <c r="D74" s="3345" t="s">
        <v>374</v>
      </c>
      <c r="E74" s="3346">
        <v>60</v>
      </c>
      <c r="F74" s="3347">
        <v>60</v>
      </c>
      <c r="G74" s="3332"/>
      <c r="H74" s="441"/>
      <c r="I74" s="441"/>
      <c r="J74" s="441"/>
    </row>
    <row r="75" spans="1:12" s="440" customFormat="1" ht="12.75" customHeight="1" x14ac:dyDescent="0.25">
      <c r="A75" s="467"/>
      <c r="B75" s="1046"/>
      <c r="C75" s="3340"/>
      <c r="D75" s="466"/>
      <c r="E75" s="467"/>
      <c r="F75" s="464"/>
      <c r="G75" s="623"/>
      <c r="H75" s="3341"/>
      <c r="I75" s="441"/>
      <c r="J75" s="441"/>
    </row>
    <row r="76" spans="1:12" ht="18.75" customHeight="1" x14ac:dyDescent="0.2">
      <c r="B76" s="124" t="s">
        <v>363</v>
      </c>
      <c r="C76" s="93"/>
      <c r="D76" s="93"/>
      <c r="E76" s="93"/>
      <c r="F76" s="93"/>
      <c r="G76" s="93"/>
      <c r="H76" s="184"/>
    </row>
    <row r="77" spans="1:12" ht="12" thickBot="1" x14ac:dyDescent="0.25">
      <c r="B77" s="99"/>
      <c r="C77" s="99"/>
      <c r="D77" s="99"/>
      <c r="E77" s="183"/>
      <c r="F77" s="183"/>
      <c r="G77" s="101" t="s">
        <v>73</v>
      </c>
      <c r="H77" s="84"/>
      <c r="I77" s="84"/>
      <c r="K77" s="83"/>
      <c r="L77" s="83"/>
    </row>
    <row r="78" spans="1:12" ht="31.5" customHeight="1" thickBot="1" x14ac:dyDescent="0.25">
      <c r="A78" s="3271" t="s">
        <v>7</v>
      </c>
      <c r="B78" s="2521" t="s">
        <v>281</v>
      </c>
      <c r="C78" s="3273" t="s">
        <v>364</v>
      </c>
      <c r="D78" s="3274" t="s">
        <v>230</v>
      </c>
      <c r="E78" s="2676" t="s">
        <v>94</v>
      </c>
      <c r="F78" s="3270" t="s">
        <v>2656</v>
      </c>
      <c r="G78" s="3327" t="s">
        <v>95</v>
      </c>
      <c r="H78" s="84"/>
      <c r="I78" s="84"/>
      <c r="K78" s="83"/>
      <c r="L78" s="83"/>
    </row>
    <row r="79" spans="1:12" ht="15" customHeight="1" thickBot="1" x14ac:dyDescent="0.3">
      <c r="A79" s="3351" t="s">
        <v>177</v>
      </c>
      <c r="B79" s="430" t="s">
        <v>3</v>
      </c>
      <c r="C79" s="431" t="s">
        <v>96</v>
      </c>
      <c r="D79" s="432" t="s">
        <v>97</v>
      </c>
      <c r="E79" s="3348" t="s">
        <v>2672</v>
      </c>
      <c r="F79" s="3349" t="s">
        <v>177</v>
      </c>
      <c r="G79" s="129" t="s">
        <v>10</v>
      </c>
      <c r="H79" s="434"/>
      <c r="I79" s="434"/>
      <c r="J79" s="434"/>
      <c r="K79" s="83"/>
      <c r="L79" s="83"/>
    </row>
    <row r="80" spans="1:12" s="440" customFormat="1" ht="12.75" customHeight="1" x14ac:dyDescent="0.25">
      <c r="A80" s="453">
        <v>120</v>
      </c>
      <c r="B80" s="454" t="s">
        <v>3</v>
      </c>
      <c r="C80" s="3309">
        <v>2800130000</v>
      </c>
      <c r="D80" s="455" t="s">
        <v>375</v>
      </c>
      <c r="E80" s="456">
        <v>120</v>
      </c>
      <c r="F80" s="2680">
        <v>120</v>
      </c>
      <c r="G80" s="645"/>
      <c r="H80" s="441"/>
      <c r="I80" s="441"/>
      <c r="J80" s="441"/>
    </row>
    <row r="81" spans="1:15" s="440" customFormat="1" ht="12.75" customHeight="1" x14ac:dyDescent="0.25">
      <c r="A81" s="442">
        <v>120</v>
      </c>
      <c r="B81" s="447" t="s">
        <v>3</v>
      </c>
      <c r="C81" s="3307">
        <v>2800140000</v>
      </c>
      <c r="D81" s="444" t="s">
        <v>376</v>
      </c>
      <c r="E81" s="445">
        <v>120</v>
      </c>
      <c r="F81" s="2678">
        <v>120</v>
      </c>
      <c r="G81" s="384"/>
      <c r="H81" s="441"/>
      <c r="I81" s="441"/>
      <c r="J81" s="441"/>
    </row>
    <row r="82" spans="1:15" s="440" customFormat="1" ht="12.75" customHeight="1" x14ac:dyDescent="0.25">
      <c r="A82" s="442">
        <v>60</v>
      </c>
      <c r="B82" s="447" t="s">
        <v>3</v>
      </c>
      <c r="C82" s="3307">
        <v>2800150000</v>
      </c>
      <c r="D82" s="444" t="s">
        <v>377</v>
      </c>
      <c r="E82" s="445">
        <v>60</v>
      </c>
      <c r="F82" s="2678">
        <v>60</v>
      </c>
      <c r="G82" s="384"/>
      <c r="H82" s="441"/>
      <c r="I82" s="441"/>
      <c r="J82" s="441"/>
    </row>
    <row r="83" spans="1:15" s="440" customFormat="1" ht="12.75" customHeight="1" x14ac:dyDescent="0.25">
      <c r="A83" s="442">
        <v>120</v>
      </c>
      <c r="B83" s="447" t="s">
        <v>3</v>
      </c>
      <c r="C83" s="3307">
        <v>2800160000</v>
      </c>
      <c r="D83" s="444" t="s">
        <v>378</v>
      </c>
      <c r="E83" s="445">
        <v>120</v>
      </c>
      <c r="F83" s="2678">
        <v>120</v>
      </c>
      <c r="G83" s="384"/>
      <c r="H83" s="457"/>
      <c r="I83" s="457"/>
      <c r="J83" s="457"/>
    </row>
    <row r="84" spans="1:15" s="440" customFormat="1" ht="12.75" customHeight="1" x14ac:dyDescent="0.25">
      <c r="A84" s="442">
        <v>20</v>
      </c>
      <c r="B84" s="447" t="s">
        <v>3</v>
      </c>
      <c r="C84" s="3307">
        <v>2800190000</v>
      </c>
      <c r="D84" s="444" t="s">
        <v>379</v>
      </c>
      <c r="E84" s="445">
        <v>20</v>
      </c>
      <c r="F84" s="2678">
        <v>20</v>
      </c>
      <c r="G84" s="384"/>
      <c r="H84" s="457"/>
      <c r="I84" s="457"/>
      <c r="J84" s="457"/>
    </row>
    <row r="85" spans="1:15" s="440" customFormat="1" ht="12.75" customHeight="1" x14ac:dyDescent="0.25">
      <c r="A85" s="442">
        <v>20</v>
      </c>
      <c r="B85" s="447" t="s">
        <v>3</v>
      </c>
      <c r="C85" s="3307">
        <v>2800200000</v>
      </c>
      <c r="D85" s="444" t="s">
        <v>380</v>
      </c>
      <c r="E85" s="445">
        <v>20</v>
      </c>
      <c r="F85" s="2678">
        <v>20</v>
      </c>
      <c r="G85" s="384"/>
      <c r="H85" s="457"/>
      <c r="I85" s="457"/>
      <c r="J85" s="457"/>
    </row>
    <row r="86" spans="1:15" s="440" customFormat="1" ht="12.75" customHeight="1" x14ac:dyDescent="0.25">
      <c r="A86" s="442">
        <v>200</v>
      </c>
      <c r="B86" s="443" t="s">
        <v>3</v>
      </c>
      <c r="C86" s="3307">
        <v>2800220000</v>
      </c>
      <c r="D86" s="444" t="s">
        <v>381</v>
      </c>
      <c r="E86" s="445">
        <v>200</v>
      </c>
      <c r="F86" s="2678">
        <v>200</v>
      </c>
      <c r="G86" s="384"/>
      <c r="H86" s="434"/>
      <c r="I86" s="434"/>
      <c r="J86" s="434"/>
      <c r="K86" s="83"/>
      <c r="L86" s="83"/>
      <c r="M86" s="83"/>
    </row>
    <row r="87" spans="1:15" ht="12.75" customHeight="1" x14ac:dyDescent="0.25">
      <c r="A87" s="442">
        <v>0</v>
      </c>
      <c r="B87" s="443" t="s">
        <v>3</v>
      </c>
      <c r="C87" s="3307">
        <v>2800230000</v>
      </c>
      <c r="D87" s="444" t="s">
        <v>382</v>
      </c>
      <c r="E87" s="445">
        <v>0</v>
      </c>
      <c r="F87" s="2678">
        <v>0</v>
      </c>
      <c r="G87" s="384"/>
      <c r="H87" s="434"/>
      <c r="I87" s="434"/>
      <c r="J87" s="434"/>
      <c r="L87" s="83"/>
    </row>
    <row r="88" spans="1:15" ht="12.75" customHeight="1" x14ac:dyDescent="0.25">
      <c r="A88" s="442">
        <v>30</v>
      </c>
      <c r="B88" s="443" t="s">
        <v>3</v>
      </c>
      <c r="C88" s="3307">
        <v>2800240000</v>
      </c>
      <c r="D88" s="444" t="s">
        <v>357</v>
      </c>
      <c r="E88" s="445">
        <v>30</v>
      </c>
      <c r="F88" s="2678">
        <v>30</v>
      </c>
      <c r="G88" s="384"/>
      <c r="H88" s="434"/>
      <c r="I88" s="434"/>
      <c r="J88" s="434"/>
      <c r="L88" s="83"/>
    </row>
    <row r="89" spans="1:15" ht="12.75" customHeight="1" x14ac:dyDescent="0.25">
      <c r="A89" s="448">
        <v>200</v>
      </c>
      <c r="B89" s="458" t="s">
        <v>3</v>
      </c>
      <c r="C89" s="3308">
        <v>2800280000</v>
      </c>
      <c r="D89" s="459" t="s">
        <v>383</v>
      </c>
      <c r="E89" s="451">
        <v>0</v>
      </c>
      <c r="F89" s="2681">
        <v>0</v>
      </c>
      <c r="G89" s="384"/>
      <c r="H89" s="434"/>
      <c r="I89" s="434"/>
      <c r="J89" s="434"/>
      <c r="L89" s="83"/>
    </row>
    <row r="90" spans="1:15" ht="25.5" customHeight="1" thickBot="1" x14ac:dyDescent="0.3">
      <c r="A90" s="460">
        <v>0</v>
      </c>
      <c r="B90" s="461" t="s">
        <v>3</v>
      </c>
      <c r="C90" s="3310">
        <v>2800770000</v>
      </c>
      <c r="D90" s="462" t="s">
        <v>384</v>
      </c>
      <c r="E90" s="463">
        <v>0</v>
      </c>
      <c r="F90" s="2686">
        <v>36</v>
      </c>
      <c r="G90" s="3332" t="s">
        <v>360</v>
      </c>
      <c r="H90" s="434"/>
      <c r="I90" s="434"/>
      <c r="J90" s="434"/>
      <c r="L90" s="83"/>
    </row>
    <row r="91" spans="1:15" ht="12.75" customHeight="1" x14ac:dyDescent="0.25">
      <c r="A91" s="464"/>
      <c r="B91" s="465"/>
      <c r="C91" s="466"/>
      <c r="D91" s="466"/>
      <c r="E91" s="467"/>
      <c r="F91" s="464"/>
      <c r="G91" s="464"/>
      <c r="H91" s="446"/>
      <c r="I91" s="434"/>
      <c r="J91" s="434"/>
      <c r="K91" s="434"/>
    </row>
    <row r="92" spans="1:15" ht="18.75" customHeight="1" x14ac:dyDescent="0.2">
      <c r="B92" s="468" t="s">
        <v>385</v>
      </c>
      <c r="C92" s="93"/>
      <c r="D92" s="93"/>
      <c r="E92" s="93"/>
      <c r="F92" s="93"/>
      <c r="G92" s="93"/>
      <c r="H92" s="469"/>
    </row>
    <row r="93" spans="1:15" ht="12" thickBot="1" x14ac:dyDescent="0.25">
      <c r="B93" s="99"/>
      <c r="C93" s="99"/>
      <c r="D93" s="99"/>
      <c r="E93" s="100"/>
      <c r="F93" s="100"/>
      <c r="G93" s="101" t="s">
        <v>73</v>
      </c>
      <c r="H93" s="84"/>
      <c r="I93" s="84"/>
      <c r="K93" s="83"/>
      <c r="L93" s="83"/>
    </row>
    <row r="94" spans="1:15" ht="31.5" customHeight="1" thickBot="1" x14ac:dyDescent="0.25">
      <c r="A94" s="3271" t="s">
        <v>7</v>
      </c>
      <c r="B94" s="2522" t="s">
        <v>91</v>
      </c>
      <c r="C94" s="2193" t="s">
        <v>386</v>
      </c>
      <c r="D94" s="3274" t="s">
        <v>387</v>
      </c>
      <c r="E94" s="2676" t="s">
        <v>94</v>
      </c>
      <c r="F94" s="3270" t="s">
        <v>2656</v>
      </c>
      <c r="G94" s="3327" t="s">
        <v>95</v>
      </c>
      <c r="H94" s="84"/>
      <c r="I94" s="84"/>
      <c r="K94" s="83"/>
      <c r="L94" s="83"/>
    </row>
    <row r="95" spans="1:15" ht="15" customHeight="1" thickBot="1" x14ac:dyDescent="0.25">
      <c r="A95" s="111">
        <f>SUM(A96:A147)</f>
        <v>7705</v>
      </c>
      <c r="B95" s="109" t="s">
        <v>3</v>
      </c>
      <c r="C95" s="470" t="s">
        <v>96</v>
      </c>
      <c r="D95" s="297" t="s">
        <v>97</v>
      </c>
      <c r="E95" s="111">
        <f>SUM(E96:E147)</f>
        <v>4280</v>
      </c>
      <c r="F95" s="111">
        <f>SUM(F96:F117)+SUM(F118:F147)</f>
        <v>7210.33</v>
      </c>
      <c r="G95" s="129" t="s">
        <v>10</v>
      </c>
      <c r="H95" s="84"/>
      <c r="I95" s="84"/>
      <c r="K95" s="83"/>
      <c r="L95" s="83"/>
      <c r="O95" s="471"/>
    </row>
    <row r="96" spans="1:15" x14ac:dyDescent="0.2">
      <c r="A96" s="472">
        <v>400</v>
      </c>
      <c r="B96" s="473" t="s">
        <v>3</v>
      </c>
      <c r="C96" s="474" t="s">
        <v>388</v>
      </c>
      <c r="D96" s="475" t="s">
        <v>389</v>
      </c>
      <c r="E96" s="476">
        <v>0</v>
      </c>
      <c r="F96" s="2687">
        <v>0</v>
      </c>
      <c r="G96" s="645"/>
      <c r="H96" s="84"/>
      <c r="I96" s="84"/>
      <c r="J96" s="205"/>
      <c r="K96" s="477"/>
      <c r="L96" s="477"/>
      <c r="M96" s="477"/>
      <c r="O96" s="471"/>
    </row>
    <row r="97" spans="1:15" ht="32.25" customHeight="1" x14ac:dyDescent="0.2">
      <c r="A97" s="478"/>
      <c r="B97" s="479" t="s">
        <v>3</v>
      </c>
      <c r="C97" s="480" t="s">
        <v>390</v>
      </c>
      <c r="D97" s="481" t="s">
        <v>391</v>
      </c>
      <c r="E97" s="482"/>
      <c r="F97" s="2688">
        <v>1400</v>
      </c>
      <c r="G97" s="384" t="s">
        <v>392</v>
      </c>
      <c r="H97" s="84"/>
      <c r="I97" s="84"/>
      <c r="J97" s="205"/>
      <c r="K97" s="477"/>
      <c r="L97" s="477"/>
      <c r="M97" s="477"/>
      <c r="O97" s="471"/>
    </row>
    <row r="98" spans="1:15" ht="22.5" x14ac:dyDescent="0.2">
      <c r="A98" s="478">
        <v>300</v>
      </c>
      <c r="B98" s="483" t="s">
        <v>3</v>
      </c>
      <c r="C98" s="484" t="s">
        <v>393</v>
      </c>
      <c r="D98" s="485" t="s">
        <v>394</v>
      </c>
      <c r="E98" s="482">
        <v>300</v>
      </c>
      <c r="F98" s="2688">
        <v>300</v>
      </c>
      <c r="G98" s="384"/>
      <c r="H98" s="84"/>
      <c r="I98" s="84"/>
      <c r="J98" s="205"/>
      <c r="K98" s="477"/>
      <c r="L98" s="477"/>
      <c r="M98" s="486"/>
      <c r="N98" s="487"/>
      <c r="O98" s="85"/>
    </row>
    <row r="99" spans="1:15" ht="12.75" customHeight="1" x14ac:dyDescent="0.2">
      <c r="A99" s="488">
        <v>240</v>
      </c>
      <c r="B99" s="489" t="s">
        <v>3</v>
      </c>
      <c r="C99" s="490" t="s">
        <v>395</v>
      </c>
      <c r="D99" s="491" t="s">
        <v>396</v>
      </c>
      <c r="E99" s="492">
        <v>600</v>
      </c>
      <c r="F99" s="2689">
        <v>600</v>
      </c>
      <c r="G99" s="384"/>
      <c r="H99" s="84"/>
      <c r="I99" s="84"/>
      <c r="J99" s="205"/>
      <c r="K99" s="494"/>
      <c r="L99" s="494"/>
      <c r="M99" s="494"/>
      <c r="N99" s="487"/>
      <c r="O99" s="85"/>
    </row>
    <row r="100" spans="1:15" ht="12.75" customHeight="1" x14ac:dyDescent="0.2">
      <c r="A100" s="495">
        <v>560</v>
      </c>
      <c r="B100" s="489" t="s">
        <v>3</v>
      </c>
      <c r="C100" s="490" t="s">
        <v>395</v>
      </c>
      <c r="D100" s="496" t="s">
        <v>397</v>
      </c>
      <c r="E100" s="497"/>
      <c r="F100" s="2690"/>
      <c r="G100" s="384"/>
      <c r="H100" s="84"/>
      <c r="I100" s="84"/>
      <c r="J100" s="205"/>
      <c r="K100" s="477"/>
      <c r="L100" s="477"/>
      <c r="M100" s="477"/>
      <c r="N100" s="498"/>
      <c r="O100" s="85"/>
    </row>
    <row r="101" spans="1:15" ht="12.75" customHeight="1" x14ac:dyDescent="0.2">
      <c r="A101" s="488">
        <v>70</v>
      </c>
      <c r="B101" s="499" t="s">
        <v>3</v>
      </c>
      <c r="C101" s="490" t="s">
        <v>398</v>
      </c>
      <c r="D101" s="496" t="s">
        <v>399</v>
      </c>
      <c r="E101" s="492">
        <v>600</v>
      </c>
      <c r="F101" s="2689">
        <v>600</v>
      </c>
      <c r="G101" s="384"/>
      <c r="H101" s="84"/>
      <c r="I101" s="84"/>
      <c r="J101" s="205"/>
      <c r="K101" s="494"/>
      <c r="L101" s="494"/>
      <c r="M101" s="494"/>
      <c r="N101" s="487"/>
      <c r="O101" s="85"/>
    </row>
    <row r="102" spans="1:15" ht="12.75" customHeight="1" x14ac:dyDescent="0.2">
      <c r="A102" s="500">
        <v>630</v>
      </c>
      <c r="B102" s="483" t="s">
        <v>3</v>
      </c>
      <c r="C102" s="490" t="s">
        <v>398</v>
      </c>
      <c r="D102" s="501" t="s">
        <v>400</v>
      </c>
      <c r="E102" s="502"/>
      <c r="F102" s="2691"/>
      <c r="G102" s="384"/>
      <c r="H102" s="84"/>
      <c r="I102" s="84"/>
      <c r="J102" s="367"/>
      <c r="K102" s="85"/>
      <c r="L102" s="503"/>
      <c r="M102" s="494"/>
      <c r="N102" s="498"/>
      <c r="O102" s="85"/>
    </row>
    <row r="103" spans="1:15" ht="12.75" customHeight="1" x14ac:dyDescent="0.2">
      <c r="A103" s="488"/>
      <c r="B103" s="504" t="s">
        <v>3</v>
      </c>
      <c r="C103" s="505" t="s">
        <v>401</v>
      </c>
      <c r="D103" s="275" t="s">
        <v>402</v>
      </c>
      <c r="E103" s="492"/>
      <c r="F103" s="2689">
        <v>0</v>
      </c>
      <c r="G103" s="384"/>
      <c r="H103" s="84"/>
      <c r="I103" s="84"/>
      <c r="J103" s="367"/>
      <c r="K103" s="85"/>
      <c r="L103" s="503"/>
      <c r="M103" s="494"/>
      <c r="N103" s="85"/>
      <c r="O103" s="85"/>
    </row>
    <row r="104" spans="1:15" ht="12.75" customHeight="1" x14ac:dyDescent="0.2">
      <c r="A104" s="495"/>
      <c r="B104" s="504" t="s">
        <v>3</v>
      </c>
      <c r="C104" s="505" t="s">
        <v>401</v>
      </c>
      <c r="D104" s="275" t="s">
        <v>403</v>
      </c>
      <c r="E104" s="497"/>
      <c r="F104" s="2690"/>
      <c r="G104" s="384"/>
      <c r="H104" s="84"/>
      <c r="I104" s="84"/>
      <c r="J104" s="367"/>
      <c r="K104" s="85"/>
      <c r="L104" s="503"/>
      <c r="M104" s="494"/>
      <c r="N104" s="85"/>
      <c r="O104" s="85"/>
    </row>
    <row r="105" spans="1:15" ht="47.25" customHeight="1" x14ac:dyDescent="0.2">
      <c r="A105" s="488">
        <v>1455</v>
      </c>
      <c r="B105" s="504" t="s">
        <v>3</v>
      </c>
      <c r="C105" s="505" t="s">
        <v>404</v>
      </c>
      <c r="D105" s="275" t="s">
        <v>405</v>
      </c>
      <c r="E105" s="492">
        <v>2000</v>
      </c>
      <c r="F105" s="2689">
        <v>2200</v>
      </c>
      <c r="G105" s="384" t="s">
        <v>406</v>
      </c>
      <c r="H105" s="84"/>
      <c r="I105" s="84"/>
      <c r="J105" s="367"/>
      <c r="K105" s="85"/>
      <c r="L105" s="503"/>
      <c r="M105" s="494"/>
      <c r="N105" s="85"/>
      <c r="O105" s="85"/>
    </row>
    <row r="106" spans="1:15" x14ac:dyDescent="0.2">
      <c r="A106" s="495"/>
      <c r="B106" s="504" t="s">
        <v>3</v>
      </c>
      <c r="C106" s="505" t="s">
        <v>404</v>
      </c>
      <c r="D106" s="275" t="s">
        <v>407</v>
      </c>
      <c r="E106" s="497"/>
      <c r="F106" s="2690"/>
      <c r="G106" s="384"/>
      <c r="H106" s="84"/>
      <c r="I106" s="84"/>
      <c r="J106" s="367"/>
      <c r="K106" s="85"/>
      <c r="L106" s="85"/>
      <c r="M106" s="85"/>
      <c r="N106" s="85"/>
      <c r="O106" s="85"/>
    </row>
    <row r="107" spans="1:15" ht="26.25" customHeight="1" x14ac:dyDescent="0.2">
      <c r="A107" s="495"/>
      <c r="B107" s="504" t="s">
        <v>3</v>
      </c>
      <c r="C107" s="505" t="s">
        <v>408</v>
      </c>
      <c r="D107" s="275" t="s">
        <v>409</v>
      </c>
      <c r="E107" s="497"/>
      <c r="F107" s="2689">
        <v>802</v>
      </c>
      <c r="G107" s="384" t="s">
        <v>410</v>
      </c>
      <c r="H107" s="84"/>
      <c r="I107" s="84"/>
      <c r="J107" s="367"/>
      <c r="K107" s="85"/>
      <c r="L107" s="85"/>
      <c r="M107" s="85"/>
      <c r="N107" s="85"/>
      <c r="O107" s="85"/>
    </row>
    <row r="108" spans="1:15" ht="22.5" x14ac:dyDescent="0.2">
      <c r="A108" s="488"/>
      <c r="B108" s="504" t="s">
        <v>3</v>
      </c>
      <c r="C108" s="505" t="s">
        <v>411</v>
      </c>
      <c r="D108" s="275" t="s">
        <v>412</v>
      </c>
      <c r="E108" s="492"/>
      <c r="F108" s="2689">
        <v>0</v>
      </c>
      <c r="G108" s="384"/>
      <c r="H108" s="84"/>
      <c r="I108" s="84"/>
      <c r="J108" s="367"/>
      <c r="K108" s="85"/>
      <c r="L108" s="85"/>
      <c r="M108" s="85"/>
      <c r="N108" s="85"/>
    </row>
    <row r="109" spans="1:15" ht="22.5" x14ac:dyDescent="0.2">
      <c r="A109" s="495"/>
      <c r="B109" s="504" t="s">
        <v>3</v>
      </c>
      <c r="C109" s="505" t="s">
        <v>411</v>
      </c>
      <c r="D109" s="275" t="s">
        <v>413</v>
      </c>
      <c r="E109" s="497"/>
      <c r="F109" s="2690"/>
      <c r="G109" s="384"/>
      <c r="H109" s="84"/>
      <c r="I109" s="84"/>
      <c r="J109" s="367"/>
      <c r="K109" s="85"/>
      <c r="L109" s="477"/>
      <c r="M109" s="477"/>
      <c r="N109" s="85"/>
    </row>
    <row r="110" spans="1:15" ht="22.5" x14ac:dyDescent="0.2">
      <c r="A110" s="488"/>
      <c r="B110" s="506" t="s">
        <v>3</v>
      </c>
      <c r="C110" s="505" t="s">
        <v>414</v>
      </c>
      <c r="D110" s="275" t="s">
        <v>415</v>
      </c>
      <c r="E110" s="492"/>
      <c r="F110" s="2689">
        <v>0</v>
      </c>
      <c r="G110" s="384"/>
      <c r="H110" s="84"/>
      <c r="I110" s="84"/>
      <c r="J110" s="367"/>
      <c r="K110" s="85"/>
      <c r="L110" s="494"/>
      <c r="M110" s="494"/>
      <c r="N110" s="85"/>
      <c r="O110" s="85"/>
    </row>
    <row r="111" spans="1:15" ht="22.5" x14ac:dyDescent="0.2">
      <c r="A111" s="495"/>
      <c r="B111" s="506" t="s">
        <v>3</v>
      </c>
      <c r="C111" s="505" t="s">
        <v>414</v>
      </c>
      <c r="D111" s="275" t="s">
        <v>416</v>
      </c>
      <c r="E111" s="497"/>
      <c r="F111" s="2690"/>
      <c r="G111" s="384"/>
      <c r="H111" s="84"/>
      <c r="I111" s="84"/>
      <c r="J111" s="367"/>
      <c r="K111" s="85"/>
      <c r="L111" s="85"/>
      <c r="M111" s="85"/>
      <c r="N111" s="85"/>
      <c r="O111" s="85"/>
    </row>
    <row r="112" spans="1:15" ht="12.75" customHeight="1" x14ac:dyDescent="0.2">
      <c r="A112" s="488"/>
      <c r="B112" s="506" t="s">
        <v>3</v>
      </c>
      <c r="C112" s="505" t="s">
        <v>417</v>
      </c>
      <c r="D112" s="275" t="s">
        <v>418</v>
      </c>
      <c r="E112" s="492"/>
      <c r="F112" s="2689">
        <v>0</v>
      </c>
      <c r="G112" s="384" t="s">
        <v>419</v>
      </c>
      <c r="H112" s="84"/>
      <c r="I112" s="84"/>
      <c r="J112" s="367"/>
      <c r="K112" s="85"/>
      <c r="L112" s="85"/>
      <c r="M112" s="85"/>
      <c r="N112" s="85"/>
    </row>
    <row r="113" spans="1:15" ht="12.75" customHeight="1" x14ac:dyDescent="0.2">
      <c r="A113" s="495"/>
      <c r="B113" s="506" t="s">
        <v>3</v>
      </c>
      <c r="C113" s="505" t="s">
        <v>417</v>
      </c>
      <c r="D113" s="275" t="s">
        <v>420</v>
      </c>
      <c r="E113" s="497"/>
      <c r="F113" s="2690"/>
      <c r="G113" s="384"/>
      <c r="H113" s="84"/>
      <c r="I113" s="84"/>
      <c r="J113" s="367"/>
      <c r="K113" s="85"/>
      <c r="L113" s="507"/>
      <c r="M113" s="507"/>
      <c r="N113" s="85"/>
    </row>
    <row r="114" spans="1:15" ht="12.75" customHeight="1" x14ac:dyDescent="0.2">
      <c r="A114" s="488"/>
      <c r="B114" s="506" t="s">
        <v>3</v>
      </c>
      <c r="C114" s="505" t="s">
        <v>421</v>
      </c>
      <c r="D114" s="275" t="s">
        <v>422</v>
      </c>
      <c r="E114" s="492"/>
      <c r="F114" s="2689">
        <v>0</v>
      </c>
      <c r="G114" s="384" t="s">
        <v>419</v>
      </c>
      <c r="H114" s="84"/>
      <c r="I114" s="84"/>
      <c r="J114" s="367"/>
      <c r="K114" s="85"/>
      <c r="L114" s="508"/>
      <c r="M114" s="508"/>
      <c r="N114" s="85"/>
      <c r="O114" s="85"/>
    </row>
    <row r="115" spans="1:15" ht="12.75" customHeight="1" x14ac:dyDescent="0.2">
      <c r="A115" s="495"/>
      <c r="B115" s="504" t="s">
        <v>3</v>
      </c>
      <c r="C115" s="505" t="s">
        <v>421</v>
      </c>
      <c r="D115" s="275" t="s">
        <v>423</v>
      </c>
      <c r="E115" s="497"/>
      <c r="F115" s="2690"/>
      <c r="G115" s="384"/>
      <c r="H115" s="84"/>
      <c r="I115" s="84"/>
      <c r="J115" s="367"/>
      <c r="K115" s="85"/>
      <c r="L115" s="507"/>
      <c r="M115" s="507"/>
      <c r="N115" s="85"/>
      <c r="O115" s="85"/>
    </row>
    <row r="116" spans="1:15" ht="22.5" x14ac:dyDescent="0.2">
      <c r="A116" s="488"/>
      <c r="B116" s="506" t="s">
        <v>3</v>
      </c>
      <c r="C116" s="505" t="s">
        <v>424</v>
      </c>
      <c r="D116" s="275" t="s">
        <v>425</v>
      </c>
      <c r="E116" s="492"/>
      <c r="F116" s="2689">
        <v>0</v>
      </c>
      <c r="G116" s="384" t="s">
        <v>419</v>
      </c>
      <c r="H116" s="84"/>
      <c r="I116" s="84"/>
      <c r="J116" s="367"/>
      <c r="K116" s="85"/>
      <c r="L116" s="508"/>
      <c r="M116" s="508"/>
      <c r="N116" s="85"/>
      <c r="O116" s="85"/>
    </row>
    <row r="117" spans="1:15" ht="22.5" x14ac:dyDescent="0.2">
      <c r="A117" s="495"/>
      <c r="B117" s="504" t="s">
        <v>3</v>
      </c>
      <c r="C117" s="505" t="s">
        <v>424</v>
      </c>
      <c r="D117" s="275" t="s">
        <v>426</v>
      </c>
      <c r="E117" s="497"/>
      <c r="F117" s="2690"/>
      <c r="G117" s="384"/>
      <c r="H117" s="84"/>
      <c r="I117" s="84"/>
      <c r="J117" s="367"/>
      <c r="K117" s="85"/>
      <c r="L117" s="477"/>
      <c r="M117" s="477"/>
      <c r="N117" s="85"/>
      <c r="O117" s="85"/>
    </row>
    <row r="118" spans="1:15" ht="22.5" x14ac:dyDescent="0.2">
      <c r="A118" s="488">
        <v>10</v>
      </c>
      <c r="B118" s="506" t="s">
        <v>3</v>
      </c>
      <c r="C118" s="505" t="s">
        <v>427</v>
      </c>
      <c r="D118" s="275" t="s">
        <v>428</v>
      </c>
      <c r="E118" s="492">
        <v>0</v>
      </c>
      <c r="F118" s="2689">
        <v>0</v>
      </c>
      <c r="G118" s="384" t="s">
        <v>419</v>
      </c>
      <c r="H118" s="84"/>
      <c r="I118" s="84"/>
      <c r="J118" s="367"/>
      <c r="K118" s="85"/>
      <c r="L118" s="477"/>
      <c r="M118" s="477"/>
      <c r="N118" s="85"/>
      <c r="O118" s="85"/>
    </row>
    <row r="119" spans="1:15" ht="22.5" x14ac:dyDescent="0.2">
      <c r="A119" s="495">
        <v>50</v>
      </c>
      <c r="B119" s="504" t="s">
        <v>3</v>
      </c>
      <c r="C119" s="505" t="s">
        <v>427</v>
      </c>
      <c r="D119" s="275" t="s">
        <v>429</v>
      </c>
      <c r="E119" s="497"/>
      <c r="F119" s="2690"/>
      <c r="G119" s="384"/>
      <c r="H119" s="84"/>
      <c r="I119" s="84"/>
      <c r="J119" s="367"/>
      <c r="K119" s="85"/>
      <c r="L119" s="477"/>
      <c r="M119" s="477"/>
      <c r="N119" s="85"/>
      <c r="O119" s="85"/>
    </row>
    <row r="120" spans="1:15" ht="27.75" customHeight="1" x14ac:dyDescent="0.2">
      <c r="A120" s="478">
        <v>15</v>
      </c>
      <c r="B120" s="509" t="s">
        <v>3</v>
      </c>
      <c r="C120" s="513" t="s">
        <v>430</v>
      </c>
      <c r="D120" s="481" t="s">
        <v>431</v>
      </c>
      <c r="E120" s="482">
        <v>12</v>
      </c>
      <c r="F120" s="2688">
        <v>45</v>
      </c>
      <c r="G120" s="384" t="s">
        <v>432</v>
      </c>
      <c r="H120" s="84"/>
      <c r="I120" s="84"/>
      <c r="J120" s="367"/>
      <c r="K120" s="85"/>
      <c r="L120" s="477"/>
      <c r="M120" s="477"/>
      <c r="N120" s="85"/>
      <c r="O120" s="85"/>
    </row>
    <row r="121" spans="1:15" ht="22.5" x14ac:dyDescent="0.2">
      <c r="A121" s="514">
        <v>35</v>
      </c>
      <c r="B121" s="515" t="s">
        <v>3</v>
      </c>
      <c r="C121" s="505" t="s">
        <v>430</v>
      </c>
      <c r="D121" s="275" t="s">
        <v>433</v>
      </c>
      <c r="E121" s="516"/>
      <c r="F121" s="2689"/>
      <c r="G121" s="384"/>
      <c r="H121" s="84"/>
      <c r="I121" s="84"/>
      <c r="J121" s="367"/>
      <c r="K121" s="85"/>
      <c r="L121" s="477"/>
      <c r="M121" s="477"/>
      <c r="N121" s="85"/>
      <c r="O121" s="85"/>
    </row>
    <row r="122" spans="1:15" x14ac:dyDescent="0.2">
      <c r="A122" s="488"/>
      <c r="B122" s="515" t="s">
        <v>3</v>
      </c>
      <c r="C122" s="505" t="s">
        <v>434</v>
      </c>
      <c r="D122" s="275" t="s">
        <v>435</v>
      </c>
      <c r="E122" s="492"/>
      <c r="F122" s="2689">
        <v>0</v>
      </c>
      <c r="G122" s="384" t="s">
        <v>419</v>
      </c>
      <c r="H122" s="84"/>
      <c r="I122" s="84"/>
      <c r="J122" s="367"/>
      <c r="K122" s="85"/>
      <c r="L122" s="477"/>
      <c r="M122" s="477"/>
      <c r="N122" s="85"/>
      <c r="O122" s="85"/>
    </row>
    <row r="123" spans="1:15" x14ac:dyDescent="0.2">
      <c r="A123" s="488"/>
      <c r="B123" s="515" t="s">
        <v>3</v>
      </c>
      <c r="C123" s="505" t="s">
        <v>434</v>
      </c>
      <c r="D123" s="275" t="s">
        <v>436</v>
      </c>
      <c r="E123" s="492"/>
      <c r="F123" s="2689"/>
      <c r="G123" s="384"/>
      <c r="H123" s="84"/>
      <c r="I123" s="84"/>
      <c r="J123" s="367"/>
      <c r="K123" s="85"/>
      <c r="L123" s="477"/>
      <c r="M123" s="477"/>
      <c r="N123" s="85"/>
      <c r="O123" s="85"/>
    </row>
    <row r="124" spans="1:15" ht="45.75" customHeight="1" x14ac:dyDescent="0.2">
      <c r="A124" s="488"/>
      <c r="B124" s="517" t="s">
        <v>3</v>
      </c>
      <c r="C124" s="505" t="s">
        <v>437</v>
      </c>
      <c r="D124" s="275" t="s">
        <v>438</v>
      </c>
      <c r="E124" s="492">
        <v>0</v>
      </c>
      <c r="F124" s="2689">
        <v>644.33000000000004</v>
      </c>
      <c r="G124" s="384" t="s">
        <v>439</v>
      </c>
      <c r="H124" s="84"/>
      <c r="I124" s="84"/>
      <c r="J124" s="367"/>
      <c r="K124" s="85"/>
      <c r="L124" s="477"/>
      <c r="M124" s="477"/>
      <c r="N124" s="85"/>
      <c r="O124" s="85"/>
    </row>
    <row r="125" spans="1:15" ht="12" thickBot="1" x14ac:dyDescent="0.25">
      <c r="A125" s="527"/>
      <c r="B125" s="3352" t="s">
        <v>3</v>
      </c>
      <c r="C125" s="529" t="s">
        <v>437</v>
      </c>
      <c r="D125" s="838" t="s">
        <v>440</v>
      </c>
      <c r="E125" s="3353"/>
      <c r="F125" s="2693"/>
      <c r="G125" s="3332"/>
      <c r="H125" s="84"/>
      <c r="I125" s="84"/>
      <c r="J125" s="367"/>
      <c r="K125" s="85"/>
      <c r="L125" s="477"/>
      <c r="M125" s="477"/>
      <c r="N125" s="85"/>
      <c r="O125" s="85"/>
    </row>
    <row r="126" spans="1:15" s="85" customFormat="1" x14ac:dyDescent="0.2">
      <c r="A126" s="498"/>
      <c r="B126" s="354"/>
      <c r="C126" s="510"/>
      <c r="D126" s="205"/>
      <c r="E126" s="498"/>
      <c r="F126" s="487"/>
      <c r="G126" s="623"/>
      <c r="H126" s="367"/>
      <c r="I126" s="367"/>
      <c r="J126" s="367"/>
      <c r="L126" s="477"/>
      <c r="M126" s="477"/>
    </row>
    <row r="127" spans="1:15" ht="18.75" customHeight="1" x14ac:dyDescent="0.2">
      <c r="B127" s="468" t="s">
        <v>385</v>
      </c>
      <c r="C127" s="93"/>
      <c r="D127" s="93"/>
      <c r="E127" s="93"/>
      <c r="F127" s="93"/>
      <c r="G127" s="93"/>
      <c r="H127" s="469"/>
    </row>
    <row r="128" spans="1:15" ht="12" thickBot="1" x14ac:dyDescent="0.25">
      <c r="B128" s="99"/>
      <c r="C128" s="99"/>
      <c r="D128" s="99"/>
      <c r="E128" s="100"/>
      <c r="F128" s="100"/>
      <c r="G128" s="101" t="s">
        <v>73</v>
      </c>
      <c r="H128" s="84"/>
      <c r="I128" s="84"/>
      <c r="K128" s="83"/>
      <c r="L128" s="83"/>
    </row>
    <row r="129" spans="1:15" ht="31.5" customHeight="1" thickBot="1" x14ac:dyDescent="0.25">
      <c r="A129" s="3271" t="s">
        <v>7</v>
      </c>
      <c r="B129" s="2522" t="s">
        <v>91</v>
      </c>
      <c r="C129" s="2193" t="s">
        <v>386</v>
      </c>
      <c r="D129" s="3274" t="s">
        <v>387</v>
      </c>
      <c r="E129" s="2676" t="s">
        <v>94</v>
      </c>
      <c r="F129" s="3270" t="s">
        <v>2656</v>
      </c>
      <c r="G129" s="3327" t="s">
        <v>95</v>
      </c>
      <c r="H129" s="84"/>
      <c r="I129" s="84"/>
      <c r="K129" s="83"/>
      <c r="L129" s="83"/>
    </row>
    <row r="130" spans="1:15" ht="15" customHeight="1" thickBot="1" x14ac:dyDescent="0.25">
      <c r="A130" s="3351" t="s">
        <v>177</v>
      </c>
      <c r="B130" s="109" t="s">
        <v>3</v>
      </c>
      <c r="C130" s="470" t="s">
        <v>96</v>
      </c>
      <c r="D130" s="297" t="s">
        <v>97</v>
      </c>
      <c r="E130" s="243" t="s">
        <v>177</v>
      </c>
      <c r="F130" s="243" t="s">
        <v>177</v>
      </c>
      <c r="G130" s="129" t="s">
        <v>10</v>
      </c>
      <c r="H130" s="84"/>
      <c r="I130" s="84"/>
      <c r="K130" s="83"/>
      <c r="L130" s="83"/>
      <c r="O130" s="471"/>
    </row>
    <row r="131" spans="1:15" ht="39" customHeight="1" x14ac:dyDescent="0.2">
      <c r="A131" s="478">
        <v>500</v>
      </c>
      <c r="B131" s="3350" t="s">
        <v>3</v>
      </c>
      <c r="C131" s="513" t="s">
        <v>441</v>
      </c>
      <c r="D131" s="481" t="s">
        <v>442</v>
      </c>
      <c r="E131" s="482">
        <v>24</v>
      </c>
      <c r="F131" s="2688">
        <v>24</v>
      </c>
      <c r="G131" s="645" t="s">
        <v>443</v>
      </c>
      <c r="H131" s="84"/>
      <c r="I131" s="84"/>
      <c r="J131" s="367"/>
      <c r="K131" s="85"/>
      <c r="L131" s="477"/>
      <c r="M131" s="477"/>
      <c r="N131" s="85"/>
      <c r="O131" s="85"/>
    </row>
    <row r="132" spans="1:15" x14ac:dyDescent="0.2">
      <c r="A132" s="495"/>
      <c r="B132" s="517" t="s">
        <v>3</v>
      </c>
      <c r="C132" s="505" t="s">
        <v>441</v>
      </c>
      <c r="D132" s="275" t="s">
        <v>444</v>
      </c>
      <c r="E132" s="497"/>
      <c r="F132" s="2689"/>
      <c r="G132" s="384"/>
      <c r="H132" s="84"/>
      <c r="I132" s="84"/>
      <c r="J132" s="367"/>
      <c r="K132" s="85"/>
      <c r="L132" s="477"/>
      <c r="M132" s="477"/>
      <c r="N132" s="85"/>
      <c r="O132" s="85"/>
    </row>
    <row r="133" spans="1:15" ht="57" customHeight="1" x14ac:dyDescent="0.2">
      <c r="A133" s="488">
        <v>1410</v>
      </c>
      <c r="B133" s="517" t="s">
        <v>3</v>
      </c>
      <c r="C133" s="505" t="s">
        <v>445</v>
      </c>
      <c r="D133" s="275" t="s">
        <v>446</v>
      </c>
      <c r="E133" s="492">
        <v>24</v>
      </c>
      <c r="F133" s="2689">
        <v>475</v>
      </c>
      <c r="G133" s="384" t="s">
        <v>447</v>
      </c>
      <c r="H133" s="84"/>
      <c r="I133" s="84"/>
      <c r="J133" s="367"/>
      <c r="K133" s="85"/>
      <c r="L133" s="85"/>
      <c r="M133" s="85"/>
      <c r="N133" s="85"/>
    </row>
    <row r="134" spans="1:15" x14ac:dyDescent="0.2">
      <c r="A134" s="495"/>
      <c r="B134" s="517" t="s">
        <v>3</v>
      </c>
      <c r="C134" s="505" t="s">
        <v>445</v>
      </c>
      <c r="D134" s="275" t="s">
        <v>448</v>
      </c>
      <c r="E134" s="497"/>
      <c r="F134" s="2689"/>
      <c r="G134" s="384"/>
      <c r="H134" s="84"/>
      <c r="I134" s="84"/>
      <c r="J134" s="367"/>
      <c r="K134" s="85"/>
      <c r="L134" s="85"/>
      <c r="M134" s="85"/>
      <c r="N134" s="85"/>
    </row>
    <row r="135" spans="1:15" ht="39.75" customHeight="1" x14ac:dyDescent="0.2">
      <c r="A135" s="488">
        <v>500</v>
      </c>
      <c r="B135" s="517" t="s">
        <v>3</v>
      </c>
      <c r="C135" s="505" t="s">
        <v>449</v>
      </c>
      <c r="D135" s="275" t="s">
        <v>450</v>
      </c>
      <c r="E135" s="492">
        <v>10</v>
      </c>
      <c r="F135" s="2689">
        <v>10</v>
      </c>
      <c r="G135" s="384" t="s">
        <v>451</v>
      </c>
      <c r="H135" s="84"/>
      <c r="I135" s="84"/>
      <c r="J135" s="367"/>
      <c r="K135" s="85"/>
      <c r="L135" s="85"/>
      <c r="M135" s="85"/>
      <c r="N135" s="85"/>
    </row>
    <row r="136" spans="1:15" x14ac:dyDescent="0.2">
      <c r="A136" s="495"/>
      <c r="B136" s="517" t="s">
        <v>3</v>
      </c>
      <c r="C136" s="505" t="s">
        <v>449</v>
      </c>
      <c r="D136" s="275" t="s">
        <v>452</v>
      </c>
      <c r="E136" s="497"/>
      <c r="F136" s="2689"/>
      <c r="G136" s="384"/>
      <c r="H136" s="84"/>
      <c r="I136" s="84"/>
      <c r="J136" s="367"/>
      <c r="K136" s="85"/>
      <c r="L136" s="85"/>
      <c r="M136" s="85"/>
      <c r="N136" s="85"/>
    </row>
    <row r="137" spans="1:15" ht="36" customHeight="1" x14ac:dyDescent="0.2">
      <c r="A137" s="488">
        <v>1070</v>
      </c>
      <c r="B137" s="517" t="s">
        <v>3</v>
      </c>
      <c r="C137" s="505" t="s">
        <v>453</v>
      </c>
      <c r="D137" s="275" t="s">
        <v>454</v>
      </c>
      <c r="E137" s="492">
        <v>5</v>
      </c>
      <c r="F137" s="2689">
        <v>5</v>
      </c>
      <c r="G137" s="384" t="s">
        <v>455</v>
      </c>
      <c r="H137" s="84"/>
      <c r="I137" s="84"/>
      <c r="J137" s="367"/>
      <c r="K137" s="85"/>
      <c r="L137" s="85"/>
      <c r="M137" s="85"/>
      <c r="N137" s="85"/>
    </row>
    <row r="138" spans="1:15" x14ac:dyDescent="0.2">
      <c r="A138" s="495"/>
      <c r="B138" s="517" t="s">
        <v>3</v>
      </c>
      <c r="C138" s="505" t="s">
        <v>453</v>
      </c>
      <c r="D138" s="518" t="s">
        <v>456</v>
      </c>
      <c r="E138" s="497"/>
      <c r="F138" s="2689"/>
      <c r="G138" s="384"/>
      <c r="H138" s="84"/>
      <c r="I138" s="84"/>
      <c r="J138" s="367"/>
      <c r="K138" s="85"/>
      <c r="L138" s="85"/>
      <c r="M138" s="85"/>
      <c r="N138" s="85"/>
    </row>
    <row r="139" spans="1:15" ht="37.5" customHeight="1" x14ac:dyDescent="0.2">
      <c r="A139" s="488">
        <v>100</v>
      </c>
      <c r="B139" s="517" t="s">
        <v>3</v>
      </c>
      <c r="C139" s="505" t="s">
        <v>457</v>
      </c>
      <c r="D139" s="275" t="s">
        <v>458</v>
      </c>
      <c r="E139" s="492">
        <v>0</v>
      </c>
      <c r="F139" s="2689">
        <v>0</v>
      </c>
      <c r="G139" s="384" t="s">
        <v>459</v>
      </c>
      <c r="H139" s="84"/>
      <c r="I139" s="84"/>
      <c r="J139" s="367"/>
      <c r="K139" s="85"/>
      <c r="L139" s="85"/>
      <c r="M139" s="85"/>
      <c r="N139" s="85"/>
    </row>
    <row r="140" spans="1:15" x14ac:dyDescent="0.2">
      <c r="A140" s="495"/>
      <c r="B140" s="517" t="s">
        <v>3</v>
      </c>
      <c r="C140" s="505" t="s">
        <v>457</v>
      </c>
      <c r="D140" s="518" t="s">
        <v>460</v>
      </c>
      <c r="E140" s="497"/>
      <c r="F140" s="2689"/>
      <c r="G140" s="384"/>
      <c r="H140" s="84"/>
      <c r="I140" s="84"/>
      <c r="J140" s="367"/>
      <c r="K140" s="85"/>
      <c r="L140" s="85"/>
      <c r="M140" s="85"/>
      <c r="N140" s="85"/>
    </row>
    <row r="141" spans="1:15" ht="35.25" customHeight="1" x14ac:dyDescent="0.2">
      <c r="A141" s="488">
        <v>100</v>
      </c>
      <c r="B141" s="517" t="s">
        <v>3</v>
      </c>
      <c r="C141" s="505" t="s">
        <v>461</v>
      </c>
      <c r="D141" s="275" t="s">
        <v>462</v>
      </c>
      <c r="E141" s="492">
        <v>0</v>
      </c>
      <c r="F141" s="2689">
        <v>0</v>
      </c>
      <c r="G141" s="384" t="s">
        <v>463</v>
      </c>
      <c r="H141" s="84"/>
      <c r="I141" s="84"/>
      <c r="J141" s="367"/>
      <c r="K141" s="85"/>
      <c r="L141" s="85"/>
      <c r="M141" s="85"/>
      <c r="N141" s="85"/>
    </row>
    <row r="142" spans="1:15" x14ac:dyDescent="0.2">
      <c r="A142" s="495"/>
      <c r="B142" s="517" t="s">
        <v>3</v>
      </c>
      <c r="C142" s="505" t="s">
        <v>461</v>
      </c>
      <c r="D142" s="519" t="s">
        <v>464</v>
      </c>
      <c r="E142" s="497"/>
      <c r="F142" s="2689"/>
      <c r="G142" s="384"/>
      <c r="H142" s="84"/>
      <c r="I142" s="84"/>
      <c r="J142" s="367"/>
      <c r="K142" s="85"/>
      <c r="L142" s="85"/>
      <c r="M142" s="85"/>
      <c r="N142" s="85"/>
    </row>
    <row r="143" spans="1:15" ht="33" customHeight="1" x14ac:dyDescent="0.2">
      <c r="A143" s="488">
        <v>200</v>
      </c>
      <c r="B143" s="517" t="s">
        <v>3</v>
      </c>
      <c r="C143" s="505" t="s">
        <v>465</v>
      </c>
      <c r="D143" s="275" t="s">
        <v>466</v>
      </c>
      <c r="E143" s="492">
        <v>5</v>
      </c>
      <c r="F143" s="2689">
        <v>5</v>
      </c>
      <c r="G143" s="384" t="s">
        <v>467</v>
      </c>
      <c r="H143" s="84"/>
      <c r="I143" s="84"/>
      <c r="J143" s="367"/>
      <c r="K143" s="85"/>
      <c r="L143" s="85"/>
      <c r="M143" s="85"/>
      <c r="N143" s="85"/>
    </row>
    <row r="144" spans="1:15" x14ac:dyDescent="0.2">
      <c r="A144" s="520"/>
      <c r="B144" s="515" t="s">
        <v>3</v>
      </c>
      <c r="C144" s="521" t="s">
        <v>465</v>
      </c>
      <c r="D144" s="522" t="s">
        <v>468</v>
      </c>
      <c r="E144" s="523"/>
      <c r="F144" s="2692"/>
      <c r="G144" s="384"/>
      <c r="H144" s="84"/>
      <c r="I144" s="84"/>
      <c r="J144" s="205"/>
      <c r="K144" s="477"/>
      <c r="L144" s="477"/>
      <c r="M144" s="486"/>
      <c r="N144" s="85"/>
    </row>
    <row r="145" spans="1:15" ht="45" customHeight="1" x14ac:dyDescent="0.2">
      <c r="A145" s="488">
        <v>60</v>
      </c>
      <c r="B145" s="524" t="s">
        <v>3</v>
      </c>
      <c r="C145" s="525" t="s">
        <v>469</v>
      </c>
      <c r="D145" s="518" t="s">
        <v>470</v>
      </c>
      <c r="E145" s="492">
        <v>700</v>
      </c>
      <c r="F145" s="2689">
        <v>100</v>
      </c>
      <c r="G145" s="384" t="s">
        <v>471</v>
      </c>
      <c r="H145" s="84"/>
      <c r="I145" s="84"/>
      <c r="J145" s="205"/>
      <c r="K145" s="477"/>
      <c r="L145" s="477"/>
      <c r="M145" s="486"/>
      <c r="N145" s="85"/>
    </row>
    <row r="146" spans="1:15" x14ac:dyDescent="0.2">
      <c r="A146" s="520"/>
      <c r="B146" s="526" t="s">
        <v>3</v>
      </c>
      <c r="C146" s="525" t="s">
        <v>469</v>
      </c>
      <c r="D146" s="522" t="s">
        <v>472</v>
      </c>
      <c r="E146" s="523"/>
      <c r="F146" s="2692"/>
      <c r="G146" s="384"/>
      <c r="H146" s="84"/>
      <c r="I146" s="84"/>
      <c r="J146" s="205"/>
      <c r="K146" s="477"/>
      <c r="L146" s="477"/>
      <c r="M146" s="486"/>
      <c r="N146" s="85"/>
    </row>
    <row r="147" spans="1:15" ht="50.25" customHeight="1" thickBot="1" x14ac:dyDescent="0.25">
      <c r="A147" s="527"/>
      <c r="B147" s="528" t="s">
        <v>3</v>
      </c>
      <c r="C147" s="529" t="s">
        <v>473</v>
      </c>
      <c r="D147" s="530" t="s">
        <v>474</v>
      </c>
      <c r="E147" s="531"/>
      <c r="F147" s="2693">
        <v>0</v>
      </c>
      <c r="G147" s="3332" t="s">
        <v>475</v>
      </c>
      <c r="H147" s="84"/>
      <c r="I147" s="84"/>
      <c r="J147" s="205"/>
      <c r="K147" s="477"/>
      <c r="L147" s="477"/>
      <c r="M147" s="486"/>
      <c r="N147" s="85"/>
    </row>
    <row r="148" spans="1:15" ht="12.75" customHeight="1" x14ac:dyDescent="0.2">
      <c r="A148" s="498"/>
      <c r="B148" s="509"/>
      <c r="C148" s="510"/>
      <c r="D148" s="532"/>
      <c r="E148" s="498"/>
      <c r="F148" s="487"/>
      <c r="G148" s="487"/>
      <c r="H148" s="238"/>
      <c r="I148" s="84"/>
      <c r="K148" s="205"/>
      <c r="L148" s="477"/>
      <c r="M148" s="477"/>
      <c r="N148" s="486"/>
      <c r="O148" s="85"/>
    </row>
    <row r="149" spans="1:15" ht="12.75" customHeight="1" x14ac:dyDescent="0.2">
      <c r="A149" s="498"/>
      <c r="B149" s="509"/>
      <c r="C149" s="510"/>
      <c r="D149" s="532"/>
      <c r="E149" s="498"/>
      <c r="F149" s="487"/>
      <c r="G149" s="487"/>
      <c r="H149" s="238"/>
      <c r="I149" s="84"/>
      <c r="K149" s="205"/>
      <c r="L149" s="477"/>
      <c r="M149" s="477"/>
      <c r="N149" s="486"/>
      <c r="O149" s="85"/>
    </row>
    <row r="150" spans="1:15" ht="15.75" x14ac:dyDescent="0.2">
      <c r="B150" s="533" t="s">
        <v>476</v>
      </c>
      <c r="C150" s="533"/>
      <c r="D150" s="533"/>
      <c r="E150" s="533"/>
      <c r="F150" s="533"/>
      <c r="G150" s="533"/>
      <c r="H150" s="534"/>
    </row>
    <row r="151" spans="1:15" ht="15" customHeight="1" thickBot="1" x14ac:dyDescent="0.25">
      <c r="B151" s="535"/>
      <c r="C151" s="535"/>
      <c r="D151" s="535"/>
      <c r="E151" s="536"/>
      <c r="F151" s="536"/>
      <c r="G151" s="101" t="s">
        <v>73</v>
      </c>
      <c r="H151" s="84"/>
      <c r="I151" s="84"/>
      <c r="K151" s="83"/>
      <c r="L151" s="83"/>
    </row>
    <row r="152" spans="1:15" ht="31.5" customHeight="1" thickBot="1" x14ac:dyDescent="0.25">
      <c r="A152" s="2179" t="s">
        <v>7</v>
      </c>
      <c r="B152" s="2192" t="s">
        <v>281</v>
      </c>
      <c r="C152" s="2186" t="s">
        <v>477</v>
      </c>
      <c r="D152" s="2187" t="s">
        <v>283</v>
      </c>
      <c r="E152" s="2676" t="s">
        <v>94</v>
      </c>
      <c r="F152" s="3270" t="s">
        <v>2656</v>
      </c>
      <c r="G152" s="3327" t="s">
        <v>95</v>
      </c>
      <c r="H152" s="84"/>
      <c r="I152" s="84"/>
      <c r="K152" s="83"/>
      <c r="L152" s="83"/>
    </row>
    <row r="153" spans="1:15" s="539" customFormat="1" ht="14.25" customHeight="1" thickBot="1" x14ac:dyDescent="0.3">
      <c r="A153" s="537">
        <f>A154</f>
        <v>31900</v>
      </c>
      <c r="B153" s="538" t="s">
        <v>2</v>
      </c>
      <c r="C153" s="313" t="s">
        <v>96</v>
      </c>
      <c r="D153" s="314" t="s">
        <v>285</v>
      </c>
      <c r="E153" s="537">
        <f>E154</f>
        <v>31900</v>
      </c>
      <c r="F153" s="537">
        <f>F154</f>
        <v>0</v>
      </c>
      <c r="G153" s="129" t="s">
        <v>10</v>
      </c>
      <c r="H153" s="540"/>
      <c r="I153" s="540"/>
      <c r="J153" s="540"/>
    </row>
    <row r="154" spans="1:15" ht="22.5" x14ac:dyDescent="0.2">
      <c r="A154" s="541">
        <f>SUM(A155:A159)</f>
        <v>31900</v>
      </c>
      <c r="B154" s="542" t="s">
        <v>3</v>
      </c>
      <c r="C154" s="543" t="s">
        <v>10</v>
      </c>
      <c r="D154" s="544" t="s">
        <v>478</v>
      </c>
      <c r="E154" s="545">
        <f>SUM(E155:E159)</f>
        <v>31900</v>
      </c>
      <c r="F154" s="2694">
        <f>F155+F156+F157+F158+F159</f>
        <v>0</v>
      </c>
      <c r="G154" s="645"/>
      <c r="H154" s="84"/>
      <c r="I154" s="84"/>
      <c r="K154" s="83"/>
      <c r="L154" s="83"/>
    </row>
    <row r="155" spans="1:15" ht="12.75" customHeight="1" x14ac:dyDescent="0.2">
      <c r="A155" s="327">
        <v>25200</v>
      </c>
      <c r="B155" s="323" t="s">
        <v>3</v>
      </c>
      <c r="C155" s="53" t="s">
        <v>479</v>
      </c>
      <c r="D155" s="417" t="s">
        <v>480</v>
      </c>
      <c r="E155" s="328">
        <v>25200</v>
      </c>
      <c r="F155" s="2695">
        <v>0</v>
      </c>
      <c r="G155" s="384"/>
      <c r="H155" s="84"/>
      <c r="I155" s="84"/>
      <c r="K155" s="83"/>
      <c r="L155" s="83"/>
    </row>
    <row r="156" spans="1:15" ht="12.75" customHeight="1" x14ac:dyDescent="0.2">
      <c r="A156" s="327">
        <v>2700</v>
      </c>
      <c r="B156" s="323" t="s">
        <v>3</v>
      </c>
      <c r="C156" s="53" t="s">
        <v>481</v>
      </c>
      <c r="D156" s="417" t="s">
        <v>482</v>
      </c>
      <c r="E156" s="328">
        <v>2700</v>
      </c>
      <c r="F156" s="2695">
        <v>0</v>
      </c>
      <c r="G156" s="384"/>
      <c r="H156" s="512"/>
      <c r="I156" s="512"/>
      <c r="J156" s="512"/>
      <c r="K156" s="440"/>
      <c r="L156" s="440"/>
      <c r="M156" s="440"/>
    </row>
    <row r="157" spans="1:15" s="440" customFormat="1" ht="12.75" customHeight="1" x14ac:dyDescent="0.2">
      <c r="A157" s="546">
        <v>1400</v>
      </c>
      <c r="B157" s="443" t="s">
        <v>3</v>
      </c>
      <c r="C157" s="547" t="s">
        <v>483</v>
      </c>
      <c r="D157" s="1816" t="s">
        <v>484</v>
      </c>
      <c r="E157" s="548">
        <v>1400</v>
      </c>
      <c r="F157" s="2696">
        <v>0</v>
      </c>
      <c r="G157" s="384"/>
      <c r="H157" s="84"/>
      <c r="I157" s="84"/>
      <c r="J157" s="84"/>
      <c r="K157" s="83"/>
      <c r="L157" s="83"/>
      <c r="M157" s="83"/>
    </row>
    <row r="158" spans="1:15" ht="12.75" customHeight="1" x14ac:dyDescent="0.2">
      <c r="A158" s="223">
        <v>600</v>
      </c>
      <c r="B158" s="330" t="s">
        <v>3</v>
      </c>
      <c r="C158" s="549" t="s">
        <v>485</v>
      </c>
      <c r="D158" s="417" t="s">
        <v>486</v>
      </c>
      <c r="E158" s="224">
        <v>600</v>
      </c>
      <c r="F158" s="2697">
        <v>0</v>
      </c>
      <c r="G158" s="384"/>
      <c r="H158" s="84"/>
      <c r="I158" s="84"/>
      <c r="K158" s="83"/>
      <c r="L158" s="83"/>
    </row>
    <row r="159" spans="1:15" ht="12.75" customHeight="1" thickBot="1" x14ac:dyDescent="0.25">
      <c r="A159" s="550">
        <v>2000</v>
      </c>
      <c r="B159" s="551" t="s">
        <v>3</v>
      </c>
      <c r="C159" s="552" t="s">
        <v>487</v>
      </c>
      <c r="D159" s="553" t="s">
        <v>488</v>
      </c>
      <c r="E159" s="554">
        <v>2000</v>
      </c>
      <c r="F159" s="2698">
        <v>0</v>
      </c>
      <c r="G159" s="3332"/>
      <c r="H159" s="83"/>
      <c r="I159" s="84"/>
      <c r="L159" s="83"/>
    </row>
    <row r="160" spans="1:15" x14ac:dyDescent="0.2">
      <c r="C160" s="86"/>
      <c r="E160" s="206"/>
      <c r="F160" s="206"/>
      <c r="G160" s="206"/>
    </row>
  </sheetData>
  <mergeCells count="3">
    <mergeCell ref="A1:G1"/>
    <mergeCell ref="A3:G3"/>
    <mergeCell ref="C5:E5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fitToWidth="0" fitToHeight="0" orientation="portrait" r:id="rId1"/>
  <headerFooter alignWithMargins="0"/>
  <rowBreaks count="2" manualBreakCount="2">
    <brk id="74" max="16383" man="1"/>
    <brk id="12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83"/>
  <sheetViews>
    <sheetView tabSelected="1" topLeftCell="A4" zoomScaleNormal="100" zoomScaleSheetLayoutView="75" workbookViewId="0">
      <selection activeCell="K31" sqref="K31"/>
    </sheetView>
  </sheetViews>
  <sheetFormatPr defaultRowHeight="11.25" x14ac:dyDescent="0.2"/>
  <cols>
    <col min="1" max="1" width="9.7109375" style="83" customWidth="1"/>
    <col min="2" max="2" width="3.5703125" style="86" customWidth="1"/>
    <col min="3" max="3" width="11" style="83" customWidth="1"/>
    <col min="4" max="4" width="45.140625" style="83" customWidth="1"/>
    <col min="5" max="6" width="12.7109375" style="83" customWidth="1"/>
    <col min="7" max="7" width="28.7109375" style="83" customWidth="1"/>
    <col min="8" max="8" width="17.5703125" style="86" customWidth="1"/>
    <col min="9" max="9" width="10.140625" style="83" bestFit="1" customWidth="1"/>
    <col min="10" max="257" width="8.85546875" style="83"/>
    <col min="258" max="258" width="3.5703125" style="83" customWidth="1"/>
    <col min="259" max="259" width="11.7109375" style="83" customWidth="1"/>
    <col min="260" max="260" width="45.140625" style="83" customWidth="1"/>
    <col min="261" max="262" width="10.140625" style="83" customWidth="1"/>
    <col min="263" max="263" width="17.85546875" style="83" customWidth="1"/>
    <col min="264" max="264" width="17.5703125" style="83" customWidth="1"/>
    <col min="265" max="265" width="10.140625" style="83" bestFit="1" customWidth="1"/>
    <col min="266" max="513" width="8.85546875" style="83"/>
    <col min="514" max="514" width="3.5703125" style="83" customWidth="1"/>
    <col min="515" max="515" width="11.7109375" style="83" customWidth="1"/>
    <col min="516" max="516" width="45.140625" style="83" customWidth="1"/>
    <col min="517" max="518" width="10.140625" style="83" customWidth="1"/>
    <col min="519" max="519" width="17.85546875" style="83" customWidth="1"/>
    <col min="520" max="520" width="17.5703125" style="83" customWidth="1"/>
    <col min="521" max="521" width="10.140625" style="83" bestFit="1" customWidth="1"/>
    <col min="522" max="769" width="8.85546875" style="83"/>
    <col min="770" max="770" width="3.5703125" style="83" customWidth="1"/>
    <col min="771" max="771" width="11.7109375" style="83" customWidth="1"/>
    <col min="772" max="772" width="45.140625" style="83" customWidth="1"/>
    <col min="773" max="774" width="10.140625" style="83" customWidth="1"/>
    <col min="775" max="775" width="17.85546875" style="83" customWidth="1"/>
    <col min="776" max="776" width="17.5703125" style="83" customWidth="1"/>
    <col min="777" max="777" width="10.140625" style="83" bestFit="1" customWidth="1"/>
    <col min="778" max="1025" width="8.85546875" style="83"/>
    <col min="1026" max="1026" width="3.5703125" style="83" customWidth="1"/>
    <col min="1027" max="1027" width="11.7109375" style="83" customWidth="1"/>
    <col min="1028" max="1028" width="45.140625" style="83" customWidth="1"/>
    <col min="1029" max="1030" width="10.140625" style="83" customWidth="1"/>
    <col min="1031" max="1031" width="17.85546875" style="83" customWidth="1"/>
    <col min="1032" max="1032" width="17.5703125" style="83" customWidth="1"/>
    <col min="1033" max="1033" width="10.140625" style="83" bestFit="1" customWidth="1"/>
    <col min="1034" max="1281" width="8.85546875" style="83"/>
    <col min="1282" max="1282" width="3.5703125" style="83" customWidth="1"/>
    <col min="1283" max="1283" width="11.7109375" style="83" customWidth="1"/>
    <col min="1284" max="1284" width="45.140625" style="83" customWidth="1"/>
    <col min="1285" max="1286" width="10.140625" style="83" customWidth="1"/>
    <col min="1287" max="1287" width="17.85546875" style="83" customWidth="1"/>
    <col min="1288" max="1288" width="17.5703125" style="83" customWidth="1"/>
    <col min="1289" max="1289" width="10.140625" style="83" bestFit="1" customWidth="1"/>
    <col min="1290" max="1537" width="8.85546875" style="83"/>
    <col min="1538" max="1538" width="3.5703125" style="83" customWidth="1"/>
    <col min="1539" max="1539" width="11.7109375" style="83" customWidth="1"/>
    <col min="1540" max="1540" width="45.140625" style="83" customWidth="1"/>
    <col min="1541" max="1542" width="10.140625" style="83" customWidth="1"/>
    <col min="1543" max="1543" width="17.85546875" style="83" customWidth="1"/>
    <col min="1544" max="1544" width="17.5703125" style="83" customWidth="1"/>
    <col min="1545" max="1545" width="10.140625" style="83" bestFit="1" customWidth="1"/>
    <col min="1546" max="1793" width="8.85546875" style="83"/>
    <col min="1794" max="1794" width="3.5703125" style="83" customWidth="1"/>
    <col min="1795" max="1795" width="11.7109375" style="83" customWidth="1"/>
    <col min="1796" max="1796" width="45.140625" style="83" customWidth="1"/>
    <col min="1797" max="1798" width="10.140625" style="83" customWidth="1"/>
    <col min="1799" max="1799" width="17.85546875" style="83" customWidth="1"/>
    <col min="1800" max="1800" width="17.5703125" style="83" customWidth="1"/>
    <col min="1801" max="1801" width="10.140625" style="83" bestFit="1" customWidth="1"/>
    <col min="1802" max="2049" width="8.85546875" style="83"/>
    <col min="2050" max="2050" width="3.5703125" style="83" customWidth="1"/>
    <col min="2051" max="2051" width="11.7109375" style="83" customWidth="1"/>
    <col min="2052" max="2052" width="45.140625" style="83" customWidth="1"/>
    <col min="2053" max="2054" width="10.140625" style="83" customWidth="1"/>
    <col min="2055" max="2055" width="17.85546875" style="83" customWidth="1"/>
    <col min="2056" max="2056" width="17.5703125" style="83" customWidth="1"/>
    <col min="2057" max="2057" width="10.140625" style="83" bestFit="1" customWidth="1"/>
    <col min="2058" max="2305" width="8.85546875" style="83"/>
    <col min="2306" max="2306" width="3.5703125" style="83" customWidth="1"/>
    <col min="2307" max="2307" width="11.7109375" style="83" customWidth="1"/>
    <col min="2308" max="2308" width="45.140625" style="83" customWidth="1"/>
    <col min="2309" max="2310" width="10.140625" style="83" customWidth="1"/>
    <col min="2311" max="2311" width="17.85546875" style="83" customWidth="1"/>
    <col min="2312" max="2312" width="17.5703125" style="83" customWidth="1"/>
    <col min="2313" max="2313" width="10.140625" style="83" bestFit="1" customWidth="1"/>
    <col min="2314" max="2561" width="8.85546875" style="83"/>
    <col min="2562" max="2562" width="3.5703125" style="83" customWidth="1"/>
    <col min="2563" max="2563" width="11.7109375" style="83" customWidth="1"/>
    <col min="2564" max="2564" width="45.140625" style="83" customWidth="1"/>
    <col min="2565" max="2566" width="10.140625" style="83" customWidth="1"/>
    <col min="2567" max="2567" width="17.85546875" style="83" customWidth="1"/>
    <col min="2568" max="2568" width="17.5703125" style="83" customWidth="1"/>
    <col min="2569" max="2569" width="10.140625" style="83" bestFit="1" customWidth="1"/>
    <col min="2570" max="2817" width="8.85546875" style="83"/>
    <col min="2818" max="2818" width="3.5703125" style="83" customWidth="1"/>
    <col min="2819" max="2819" width="11.7109375" style="83" customWidth="1"/>
    <col min="2820" max="2820" width="45.140625" style="83" customWidth="1"/>
    <col min="2821" max="2822" width="10.140625" style="83" customWidth="1"/>
    <col min="2823" max="2823" width="17.85546875" style="83" customWidth="1"/>
    <col min="2824" max="2824" width="17.5703125" style="83" customWidth="1"/>
    <col min="2825" max="2825" width="10.140625" style="83" bestFit="1" customWidth="1"/>
    <col min="2826" max="3073" width="8.85546875" style="83"/>
    <col min="3074" max="3074" width="3.5703125" style="83" customWidth="1"/>
    <col min="3075" max="3075" width="11.7109375" style="83" customWidth="1"/>
    <col min="3076" max="3076" width="45.140625" style="83" customWidth="1"/>
    <col min="3077" max="3078" width="10.140625" style="83" customWidth="1"/>
    <col min="3079" max="3079" width="17.85546875" style="83" customWidth="1"/>
    <col min="3080" max="3080" width="17.5703125" style="83" customWidth="1"/>
    <col min="3081" max="3081" width="10.140625" style="83" bestFit="1" customWidth="1"/>
    <col min="3082" max="3329" width="8.85546875" style="83"/>
    <col min="3330" max="3330" width="3.5703125" style="83" customWidth="1"/>
    <col min="3331" max="3331" width="11.7109375" style="83" customWidth="1"/>
    <col min="3332" max="3332" width="45.140625" style="83" customWidth="1"/>
    <col min="3333" max="3334" width="10.140625" style="83" customWidth="1"/>
    <col min="3335" max="3335" width="17.85546875" style="83" customWidth="1"/>
    <col min="3336" max="3336" width="17.5703125" style="83" customWidth="1"/>
    <col min="3337" max="3337" width="10.140625" style="83" bestFit="1" customWidth="1"/>
    <col min="3338" max="3585" width="8.85546875" style="83"/>
    <col min="3586" max="3586" width="3.5703125" style="83" customWidth="1"/>
    <col min="3587" max="3587" width="11.7109375" style="83" customWidth="1"/>
    <col min="3588" max="3588" width="45.140625" style="83" customWidth="1"/>
    <col min="3589" max="3590" width="10.140625" style="83" customWidth="1"/>
    <col min="3591" max="3591" width="17.85546875" style="83" customWidth="1"/>
    <col min="3592" max="3592" width="17.5703125" style="83" customWidth="1"/>
    <col min="3593" max="3593" width="10.140625" style="83" bestFit="1" customWidth="1"/>
    <col min="3594" max="3841" width="8.85546875" style="83"/>
    <col min="3842" max="3842" width="3.5703125" style="83" customWidth="1"/>
    <col min="3843" max="3843" width="11.7109375" style="83" customWidth="1"/>
    <col min="3844" max="3844" width="45.140625" style="83" customWidth="1"/>
    <col min="3845" max="3846" width="10.140625" style="83" customWidth="1"/>
    <col min="3847" max="3847" width="17.85546875" style="83" customWidth="1"/>
    <col min="3848" max="3848" width="17.5703125" style="83" customWidth="1"/>
    <col min="3849" max="3849" width="10.140625" style="83" bestFit="1" customWidth="1"/>
    <col min="3850" max="4097" width="8.85546875" style="83"/>
    <col min="4098" max="4098" width="3.5703125" style="83" customWidth="1"/>
    <col min="4099" max="4099" width="11.7109375" style="83" customWidth="1"/>
    <col min="4100" max="4100" width="45.140625" style="83" customWidth="1"/>
    <col min="4101" max="4102" width="10.140625" style="83" customWidth="1"/>
    <col min="4103" max="4103" width="17.85546875" style="83" customWidth="1"/>
    <col min="4104" max="4104" width="17.5703125" style="83" customWidth="1"/>
    <col min="4105" max="4105" width="10.140625" style="83" bestFit="1" customWidth="1"/>
    <col min="4106" max="4353" width="8.85546875" style="83"/>
    <col min="4354" max="4354" width="3.5703125" style="83" customWidth="1"/>
    <col min="4355" max="4355" width="11.7109375" style="83" customWidth="1"/>
    <col min="4356" max="4356" width="45.140625" style="83" customWidth="1"/>
    <col min="4357" max="4358" width="10.140625" style="83" customWidth="1"/>
    <col min="4359" max="4359" width="17.85546875" style="83" customWidth="1"/>
    <col min="4360" max="4360" width="17.5703125" style="83" customWidth="1"/>
    <col min="4361" max="4361" width="10.140625" style="83" bestFit="1" customWidth="1"/>
    <col min="4362" max="4609" width="8.85546875" style="83"/>
    <col min="4610" max="4610" width="3.5703125" style="83" customWidth="1"/>
    <col min="4611" max="4611" width="11.7109375" style="83" customWidth="1"/>
    <col min="4612" max="4612" width="45.140625" style="83" customWidth="1"/>
    <col min="4613" max="4614" width="10.140625" style="83" customWidth="1"/>
    <col min="4615" max="4615" width="17.85546875" style="83" customWidth="1"/>
    <col min="4616" max="4616" width="17.5703125" style="83" customWidth="1"/>
    <col min="4617" max="4617" width="10.140625" style="83" bestFit="1" customWidth="1"/>
    <col min="4618" max="4865" width="8.85546875" style="83"/>
    <col min="4866" max="4866" width="3.5703125" style="83" customWidth="1"/>
    <col min="4867" max="4867" width="11.7109375" style="83" customWidth="1"/>
    <col min="4868" max="4868" width="45.140625" style="83" customWidth="1"/>
    <col min="4869" max="4870" width="10.140625" style="83" customWidth="1"/>
    <col min="4871" max="4871" width="17.85546875" style="83" customWidth="1"/>
    <col min="4872" max="4872" width="17.5703125" style="83" customWidth="1"/>
    <col min="4873" max="4873" width="10.140625" style="83" bestFit="1" customWidth="1"/>
    <col min="4874" max="5121" width="8.85546875" style="83"/>
    <col min="5122" max="5122" width="3.5703125" style="83" customWidth="1"/>
    <col min="5123" max="5123" width="11.7109375" style="83" customWidth="1"/>
    <col min="5124" max="5124" width="45.140625" style="83" customWidth="1"/>
    <col min="5125" max="5126" width="10.140625" style="83" customWidth="1"/>
    <col min="5127" max="5127" width="17.85546875" style="83" customWidth="1"/>
    <col min="5128" max="5128" width="17.5703125" style="83" customWidth="1"/>
    <col min="5129" max="5129" width="10.140625" style="83" bestFit="1" customWidth="1"/>
    <col min="5130" max="5377" width="8.85546875" style="83"/>
    <col min="5378" max="5378" width="3.5703125" style="83" customWidth="1"/>
    <col min="5379" max="5379" width="11.7109375" style="83" customWidth="1"/>
    <col min="5380" max="5380" width="45.140625" style="83" customWidth="1"/>
    <col min="5381" max="5382" width="10.140625" style="83" customWidth="1"/>
    <col min="5383" max="5383" width="17.85546875" style="83" customWidth="1"/>
    <col min="5384" max="5384" width="17.5703125" style="83" customWidth="1"/>
    <col min="5385" max="5385" width="10.140625" style="83" bestFit="1" customWidth="1"/>
    <col min="5386" max="5633" width="8.85546875" style="83"/>
    <col min="5634" max="5634" width="3.5703125" style="83" customWidth="1"/>
    <col min="5635" max="5635" width="11.7109375" style="83" customWidth="1"/>
    <col min="5636" max="5636" width="45.140625" style="83" customWidth="1"/>
    <col min="5637" max="5638" width="10.140625" style="83" customWidth="1"/>
    <col min="5639" max="5639" width="17.85546875" style="83" customWidth="1"/>
    <col min="5640" max="5640" width="17.5703125" style="83" customWidth="1"/>
    <col min="5641" max="5641" width="10.140625" style="83" bestFit="1" customWidth="1"/>
    <col min="5642" max="5889" width="8.85546875" style="83"/>
    <col min="5890" max="5890" width="3.5703125" style="83" customWidth="1"/>
    <col min="5891" max="5891" width="11.7109375" style="83" customWidth="1"/>
    <col min="5892" max="5892" width="45.140625" style="83" customWidth="1"/>
    <col min="5893" max="5894" width="10.140625" style="83" customWidth="1"/>
    <col min="5895" max="5895" width="17.85546875" style="83" customWidth="1"/>
    <col min="5896" max="5896" width="17.5703125" style="83" customWidth="1"/>
    <col min="5897" max="5897" width="10.140625" style="83" bestFit="1" customWidth="1"/>
    <col min="5898" max="6145" width="8.85546875" style="83"/>
    <col min="6146" max="6146" width="3.5703125" style="83" customWidth="1"/>
    <col min="6147" max="6147" width="11.7109375" style="83" customWidth="1"/>
    <col min="6148" max="6148" width="45.140625" style="83" customWidth="1"/>
    <col min="6149" max="6150" width="10.140625" style="83" customWidth="1"/>
    <col min="6151" max="6151" width="17.85546875" style="83" customWidth="1"/>
    <col min="6152" max="6152" width="17.5703125" style="83" customWidth="1"/>
    <col min="6153" max="6153" width="10.140625" style="83" bestFit="1" customWidth="1"/>
    <col min="6154" max="6401" width="8.85546875" style="83"/>
    <col min="6402" max="6402" width="3.5703125" style="83" customWidth="1"/>
    <col min="6403" max="6403" width="11.7109375" style="83" customWidth="1"/>
    <col min="6404" max="6404" width="45.140625" style="83" customWidth="1"/>
    <col min="6405" max="6406" width="10.140625" style="83" customWidth="1"/>
    <col min="6407" max="6407" width="17.85546875" style="83" customWidth="1"/>
    <col min="6408" max="6408" width="17.5703125" style="83" customWidth="1"/>
    <col min="6409" max="6409" width="10.140625" style="83" bestFit="1" customWidth="1"/>
    <col min="6410" max="6657" width="8.85546875" style="83"/>
    <col min="6658" max="6658" width="3.5703125" style="83" customWidth="1"/>
    <col min="6659" max="6659" width="11.7109375" style="83" customWidth="1"/>
    <col min="6660" max="6660" width="45.140625" style="83" customWidth="1"/>
    <col min="6661" max="6662" width="10.140625" style="83" customWidth="1"/>
    <col min="6663" max="6663" width="17.85546875" style="83" customWidth="1"/>
    <col min="6664" max="6664" width="17.5703125" style="83" customWidth="1"/>
    <col min="6665" max="6665" width="10.140625" style="83" bestFit="1" customWidth="1"/>
    <col min="6666" max="6913" width="8.85546875" style="83"/>
    <col min="6914" max="6914" width="3.5703125" style="83" customWidth="1"/>
    <col min="6915" max="6915" width="11.7109375" style="83" customWidth="1"/>
    <col min="6916" max="6916" width="45.140625" style="83" customWidth="1"/>
    <col min="6917" max="6918" width="10.140625" style="83" customWidth="1"/>
    <col min="6919" max="6919" width="17.85546875" style="83" customWidth="1"/>
    <col min="6920" max="6920" width="17.5703125" style="83" customWidth="1"/>
    <col min="6921" max="6921" width="10.140625" style="83" bestFit="1" customWidth="1"/>
    <col min="6922" max="7169" width="8.85546875" style="83"/>
    <col min="7170" max="7170" width="3.5703125" style="83" customWidth="1"/>
    <col min="7171" max="7171" width="11.7109375" style="83" customWidth="1"/>
    <col min="7172" max="7172" width="45.140625" style="83" customWidth="1"/>
    <col min="7173" max="7174" width="10.140625" style="83" customWidth="1"/>
    <col min="7175" max="7175" width="17.85546875" style="83" customWidth="1"/>
    <col min="7176" max="7176" width="17.5703125" style="83" customWidth="1"/>
    <col min="7177" max="7177" width="10.140625" style="83" bestFit="1" customWidth="1"/>
    <col min="7178" max="7425" width="8.85546875" style="83"/>
    <col min="7426" max="7426" width="3.5703125" style="83" customWidth="1"/>
    <col min="7427" max="7427" width="11.7109375" style="83" customWidth="1"/>
    <col min="7428" max="7428" width="45.140625" style="83" customWidth="1"/>
    <col min="7429" max="7430" width="10.140625" style="83" customWidth="1"/>
    <col min="7431" max="7431" width="17.85546875" style="83" customWidth="1"/>
    <col min="7432" max="7432" width="17.5703125" style="83" customWidth="1"/>
    <col min="7433" max="7433" width="10.140625" style="83" bestFit="1" customWidth="1"/>
    <col min="7434" max="7681" width="8.85546875" style="83"/>
    <col min="7682" max="7682" width="3.5703125" style="83" customWidth="1"/>
    <col min="7683" max="7683" width="11.7109375" style="83" customWidth="1"/>
    <col min="7684" max="7684" width="45.140625" style="83" customWidth="1"/>
    <col min="7685" max="7686" width="10.140625" style="83" customWidth="1"/>
    <col min="7687" max="7687" width="17.85546875" style="83" customWidth="1"/>
    <col min="7688" max="7688" width="17.5703125" style="83" customWidth="1"/>
    <col min="7689" max="7689" width="10.140625" style="83" bestFit="1" customWidth="1"/>
    <col min="7690" max="7937" width="8.85546875" style="83"/>
    <col min="7938" max="7938" width="3.5703125" style="83" customWidth="1"/>
    <col min="7939" max="7939" width="11.7109375" style="83" customWidth="1"/>
    <col min="7940" max="7940" width="45.140625" style="83" customWidth="1"/>
    <col min="7941" max="7942" width="10.140625" style="83" customWidth="1"/>
    <col min="7943" max="7943" width="17.85546875" style="83" customWidth="1"/>
    <col min="7944" max="7944" width="17.5703125" style="83" customWidth="1"/>
    <col min="7945" max="7945" width="10.140625" style="83" bestFit="1" customWidth="1"/>
    <col min="7946" max="8193" width="8.85546875" style="83"/>
    <col min="8194" max="8194" width="3.5703125" style="83" customWidth="1"/>
    <col min="8195" max="8195" width="11.7109375" style="83" customWidth="1"/>
    <col min="8196" max="8196" width="45.140625" style="83" customWidth="1"/>
    <col min="8197" max="8198" width="10.140625" style="83" customWidth="1"/>
    <col min="8199" max="8199" width="17.85546875" style="83" customWidth="1"/>
    <col min="8200" max="8200" width="17.5703125" style="83" customWidth="1"/>
    <col min="8201" max="8201" width="10.140625" style="83" bestFit="1" customWidth="1"/>
    <col min="8202" max="8449" width="8.85546875" style="83"/>
    <col min="8450" max="8450" width="3.5703125" style="83" customWidth="1"/>
    <col min="8451" max="8451" width="11.7109375" style="83" customWidth="1"/>
    <col min="8452" max="8452" width="45.140625" style="83" customWidth="1"/>
    <col min="8453" max="8454" width="10.140625" style="83" customWidth="1"/>
    <col min="8455" max="8455" width="17.85546875" style="83" customWidth="1"/>
    <col min="8456" max="8456" width="17.5703125" style="83" customWidth="1"/>
    <col min="8457" max="8457" width="10.140625" style="83" bestFit="1" customWidth="1"/>
    <col min="8458" max="8705" width="8.85546875" style="83"/>
    <col min="8706" max="8706" width="3.5703125" style="83" customWidth="1"/>
    <col min="8707" max="8707" width="11.7109375" style="83" customWidth="1"/>
    <col min="8708" max="8708" width="45.140625" style="83" customWidth="1"/>
    <col min="8709" max="8710" width="10.140625" style="83" customWidth="1"/>
    <col min="8711" max="8711" width="17.85546875" style="83" customWidth="1"/>
    <col min="8712" max="8712" width="17.5703125" style="83" customWidth="1"/>
    <col min="8713" max="8713" width="10.140625" style="83" bestFit="1" customWidth="1"/>
    <col min="8714" max="8961" width="8.85546875" style="83"/>
    <col min="8962" max="8962" width="3.5703125" style="83" customWidth="1"/>
    <col min="8963" max="8963" width="11.7109375" style="83" customWidth="1"/>
    <col min="8964" max="8964" width="45.140625" style="83" customWidth="1"/>
    <col min="8965" max="8966" width="10.140625" style="83" customWidth="1"/>
    <col min="8967" max="8967" width="17.85546875" style="83" customWidth="1"/>
    <col min="8968" max="8968" width="17.5703125" style="83" customWidth="1"/>
    <col min="8969" max="8969" width="10.140625" style="83" bestFit="1" customWidth="1"/>
    <col min="8970" max="9217" width="8.85546875" style="83"/>
    <col min="9218" max="9218" width="3.5703125" style="83" customWidth="1"/>
    <col min="9219" max="9219" width="11.7109375" style="83" customWidth="1"/>
    <col min="9220" max="9220" width="45.140625" style="83" customWidth="1"/>
    <col min="9221" max="9222" width="10.140625" style="83" customWidth="1"/>
    <col min="9223" max="9223" width="17.85546875" style="83" customWidth="1"/>
    <col min="9224" max="9224" width="17.5703125" style="83" customWidth="1"/>
    <col min="9225" max="9225" width="10.140625" style="83" bestFit="1" customWidth="1"/>
    <col min="9226" max="9473" width="8.85546875" style="83"/>
    <col min="9474" max="9474" width="3.5703125" style="83" customWidth="1"/>
    <col min="9475" max="9475" width="11.7109375" style="83" customWidth="1"/>
    <col min="9476" max="9476" width="45.140625" style="83" customWidth="1"/>
    <col min="9477" max="9478" width="10.140625" style="83" customWidth="1"/>
    <col min="9479" max="9479" width="17.85546875" style="83" customWidth="1"/>
    <col min="9480" max="9480" width="17.5703125" style="83" customWidth="1"/>
    <col min="9481" max="9481" width="10.140625" style="83" bestFit="1" customWidth="1"/>
    <col min="9482" max="9729" width="8.85546875" style="83"/>
    <col min="9730" max="9730" width="3.5703125" style="83" customWidth="1"/>
    <col min="9731" max="9731" width="11.7109375" style="83" customWidth="1"/>
    <col min="9732" max="9732" width="45.140625" style="83" customWidth="1"/>
    <col min="9733" max="9734" width="10.140625" style="83" customWidth="1"/>
    <col min="9735" max="9735" width="17.85546875" style="83" customWidth="1"/>
    <col min="9736" max="9736" width="17.5703125" style="83" customWidth="1"/>
    <col min="9737" max="9737" width="10.140625" style="83" bestFit="1" customWidth="1"/>
    <col min="9738" max="9985" width="8.85546875" style="83"/>
    <col min="9986" max="9986" width="3.5703125" style="83" customWidth="1"/>
    <col min="9987" max="9987" width="11.7109375" style="83" customWidth="1"/>
    <col min="9988" max="9988" width="45.140625" style="83" customWidth="1"/>
    <col min="9989" max="9990" width="10.140625" style="83" customWidth="1"/>
    <col min="9991" max="9991" width="17.85546875" style="83" customWidth="1"/>
    <col min="9992" max="9992" width="17.5703125" style="83" customWidth="1"/>
    <col min="9993" max="9993" width="10.140625" style="83" bestFit="1" customWidth="1"/>
    <col min="9994" max="10241" width="8.85546875" style="83"/>
    <col min="10242" max="10242" width="3.5703125" style="83" customWidth="1"/>
    <col min="10243" max="10243" width="11.7109375" style="83" customWidth="1"/>
    <col min="10244" max="10244" width="45.140625" style="83" customWidth="1"/>
    <col min="10245" max="10246" width="10.140625" style="83" customWidth="1"/>
    <col min="10247" max="10247" width="17.85546875" style="83" customWidth="1"/>
    <col min="10248" max="10248" width="17.5703125" style="83" customWidth="1"/>
    <col min="10249" max="10249" width="10.140625" style="83" bestFit="1" customWidth="1"/>
    <col min="10250" max="10497" width="8.85546875" style="83"/>
    <col min="10498" max="10498" width="3.5703125" style="83" customWidth="1"/>
    <col min="10499" max="10499" width="11.7109375" style="83" customWidth="1"/>
    <col min="10500" max="10500" width="45.140625" style="83" customWidth="1"/>
    <col min="10501" max="10502" width="10.140625" style="83" customWidth="1"/>
    <col min="10503" max="10503" width="17.85546875" style="83" customWidth="1"/>
    <col min="10504" max="10504" width="17.5703125" style="83" customWidth="1"/>
    <col min="10505" max="10505" width="10.140625" style="83" bestFit="1" customWidth="1"/>
    <col min="10506" max="10753" width="8.85546875" style="83"/>
    <col min="10754" max="10754" width="3.5703125" style="83" customWidth="1"/>
    <col min="10755" max="10755" width="11.7109375" style="83" customWidth="1"/>
    <col min="10756" max="10756" width="45.140625" style="83" customWidth="1"/>
    <col min="10757" max="10758" width="10.140625" style="83" customWidth="1"/>
    <col min="10759" max="10759" width="17.85546875" style="83" customWidth="1"/>
    <col min="10760" max="10760" width="17.5703125" style="83" customWidth="1"/>
    <col min="10761" max="10761" width="10.140625" style="83" bestFit="1" customWidth="1"/>
    <col min="10762" max="11009" width="8.85546875" style="83"/>
    <col min="11010" max="11010" width="3.5703125" style="83" customWidth="1"/>
    <col min="11011" max="11011" width="11.7109375" style="83" customWidth="1"/>
    <col min="11012" max="11012" width="45.140625" style="83" customWidth="1"/>
    <col min="11013" max="11014" width="10.140625" style="83" customWidth="1"/>
    <col min="11015" max="11015" width="17.85546875" style="83" customWidth="1"/>
    <col min="11016" max="11016" width="17.5703125" style="83" customWidth="1"/>
    <col min="11017" max="11017" width="10.140625" style="83" bestFit="1" customWidth="1"/>
    <col min="11018" max="11265" width="8.85546875" style="83"/>
    <col min="11266" max="11266" width="3.5703125" style="83" customWidth="1"/>
    <col min="11267" max="11267" width="11.7109375" style="83" customWidth="1"/>
    <col min="11268" max="11268" width="45.140625" style="83" customWidth="1"/>
    <col min="11269" max="11270" width="10.140625" style="83" customWidth="1"/>
    <col min="11271" max="11271" width="17.85546875" style="83" customWidth="1"/>
    <col min="11272" max="11272" width="17.5703125" style="83" customWidth="1"/>
    <col min="11273" max="11273" width="10.140625" style="83" bestFit="1" customWidth="1"/>
    <col min="11274" max="11521" width="8.85546875" style="83"/>
    <col min="11522" max="11522" width="3.5703125" style="83" customWidth="1"/>
    <col min="11523" max="11523" width="11.7109375" style="83" customWidth="1"/>
    <col min="11524" max="11524" width="45.140625" style="83" customWidth="1"/>
    <col min="11525" max="11526" width="10.140625" style="83" customWidth="1"/>
    <col min="11527" max="11527" width="17.85546875" style="83" customWidth="1"/>
    <col min="11528" max="11528" width="17.5703125" style="83" customWidth="1"/>
    <col min="11529" max="11529" width="10.140625" style="83" bestFit="1" customWidth="1"/>
    <col min="11530" max="11777" width="8.85546875" style="83"/>
    <col min="11778" max="11778" width="3.5703125" style="83" customWidth="1"/>
    <col min="11779" max="11779" width="11.7109375" style="83" customWidth="1"/>
    <col min="11780" max="11780" width="45.140625" style="83" customWidth="1"/>
    <col min="11781" max="11782" width="10.140625" style="83" customWidth="1"/>
    <col min="11783" max="11783" width="17.85546875" style="83" customWidth="1"/>
    <col min="11784" max="11784" width="17.5703125" style="83" customWidth="1"/>
    <col min="11785" max="11785" width="10.140625" style="83" bestFit="1" customWidth="1"/>
    <col min="11786" max="12033" width="8.85546875" style="83"/>
    <col min="12034" max="12034" width="3.5703125" style="83" customWidth="1"/>
    <col min="12035" max="12035" width="11.7109375" style="83" customWidth="1"/>
    <col min="12036" max="12036" width="45.140625" style="83" customWidth="1"/>
    <col min="12037" max="12038" width="10.140625" style="83" customWidth="1"/>
    <col min="12039" max="12039" width="17.85546875" style="83" customWidth="1"/>
    <col min="12040" max="12040" width="17.5703125" style="83" customWidth="1"/>
    <col min="12041" max="12041" width="10.140625" style="83" bestFit="1" customWidth="1"/>
    <col min="12042" max="12289" width="8.85546875" style="83"/>
    <col min="12290" max="12290" width="3.5703125" style="83" customWidth="1"/>
    <col min="12291" max="12291" width="11.7109375" style="83" customWidth="1"/>
    <col min="12292" max="12292" width="45.140625" style="83" customWidth="1"/>
    <col min="12293" max="12294" width="10.140625" style="83" customWidth="1"/>
    <col min="12295" max="12295" width="17.85546875" style="83" customWidth="1"/>
    <col min="12296" max="12296" width="17.5703125" style="83" customWidth="1"/>
    <col min="12297" max="12297" width="10.140625" style="83" bestFit="1" customWidth="1"/>
    <col min="12298" max="12545" width="8.85546875" style="83"/>
    <col min="12546" max="12546" width="3.5703125" style="83" customWidth="1"/>
    <col min="12547" max="12547" width="11.7109375" style="83" customWidth="1"/>
    <col min="12548" max="12548" width="45.140625" style="83" customWidth="1"/>
    <col min="12549" max="12550" width="10.140625" style="83" customWidth="1"/>
    <col min="12551" max="12551" width="17.85546875" style="83" customWidth="1"/>
    <col min="12552" max="12552" width="17.5703125" style="83" customWidth="1"/>
    <col min="12553" max="12553" width="10.140625" style="83" bestFit="1" customWidth="1"/>
    <col min="12554" max="12801" width="8.85546875" style="83"/>
    <col min="12802" max="12802" width="3.5703125" style="83" customWidth="1"/>
    <col min="12803" max="12803" width="11.7109375" style="83" customWidth="1"/>
    <col min="12804" max="12804" width="45.140625" style="83" customWidth="1"/>
    <col min="12805" max="12806" width="10.140625" style="83" customWidth="1"/>
    <col min="12807" max="12807" width="17.85546875" style="83" customWidth="1"/>
    <col min="12808" max="12808" width="17.5703125" style="83" customWidth="1"/>
    <col min="12809" max="12809" width="10.140625" style="83" bestFit="1" customWidth="1"/>
    <col min="12810" max="13057" width="8.85546875" style="83"/>
    <col min="13058" max="13058" width="3.5703125" style="83" customWidth="1"/>
    <col min="13059" max="13059" width="11.7109375" style="83" customWidth="1"/>
    <col min="13060" max="13060" width="45.140625" style="83" customWidth="1"/>
    <col min="13061" max="13062" width="10.140625" style="83" customWidth="1"/>
    <col min="13063" max="13063" width="17.85546875" style="83" customWidth="1"/>
    <col min="13064" max="13064" width="17.5703125" style="83" customWidth="1"/>
    <col min="13065" max="13065" width="10.140625" style="83" bestFit="1" customWidth="1"/>
    <col min="13066" max="13313" width="8.85546875" style="83"/>
    <col min="13314" max="13314" width="3.5703125" style="83" customWidth="1"/>
    <col min="13315" max="13315" width="11.7109375" style="83" customWidth="1"/>
    <col min="13316" max="13316" width="45.140625" style="83" customWidth="1"/>
    <col min="13317" max="13318" width="10.140625" style="83" customWidth="1"/>
    <col min="13319" max="13319" width="17.85546875" style="83" customWidth="1"/>
    <col min="13320" max="13320" width="17.5703125" style="83" customWidth="1"/>
    <col min="13321" max="13321" width="10.140625" style="83" bestFit="1" customWidth="1"/>
    <col min="13322" max="13569" width="8.85546875" style="83"/>
    <col min="13570" max="13570" width="3.5703125" style="83" customWidth="1"/>
    <col min="13571" max="13571" width="11.7109375" style="83" customWidth="1"/>
    <col min="13572" max="13572" width="45.140625" style="83" customWidth="1"/>
    <col min="13573" max="13574" width="10.140625" style="83" customWidth="1"/>
    <col min="13575" max="13575" width="17.85546875" style="83" customWidth="1"/>
    <col min="13576" max="13576" width="17.5703125" style="83" customWidth="1"/>
    <col min="13577" max="13577" width="10.140625" style="83" bestFit="1" customWidth="1"/>
    <col min="13578" max="13825" width="8.85546875" style="83"/>
    <col min="13826" max="13826" width="3.5703125" style="83" customWidth="1"/>
    <col min="13827" max="13827" width="11.7109375" style="83" customWidth="1"/>
    <col min="13828" max="13828" width="45.140625" style="83" customWidth="1"/>
    <col min="13829" max="13830" width="10.140625" style="83" customWidth="1"/>
    <col min="13831" max="13831" width="17.85546875" style="83" customWidth="1"/>
    <col min="13832" max="13832" width="17.5703125" style="83" customWidth="1"/>
    <col min="13833" max="13833" width="10.140625" style="83" bestFit="1" customWidth="1"/>
    <col min="13834" max="14081" width="8.85546875" style="83"/>
    <col min="14082" max="14082" width="3.5703125" style="83" customWidth="1"/>
    <col min="14083" max="14083" width="11.7109375" style="83" customWidth="1"/>
    <col min="14084" max="14084" width="45.140625" style="83" customWidth="1"/>
    <col min="14085" max="14086" width="10.140625" style="83" customWidth="1"/>
    <col min="14087" max="14087" width="17.85546875" style="83" customWidth="1"/>
    <col min="14088" max="14088" width="17.5703125" style="83" customWidth="1"/>
    <col min="14089" max="14089" width="10.140625" style="83" bestFit="1" customWidth="1"/>
    <col min="14090" max="14337" width="8.85546875" style="83"/>
    <col min="14338" max="14338" width="3.5703125" style="83" customWidth="1"/>
    <col min="14339" max="14339" width="11.7109375" style="83" customWidth="1"/>
    <col min="14340" max="14340" width="45.140625" style="83" customWidth="1"/>
    <col min="14341" max="14342" width="10.140625" style="83" customWidth="1"/>
    <col min="14343" max="14343" width="17.85546875" style="83" customWidth="1"/>
    <col min="14344" max="14344" width="17.5703125" style="83" customWidth="1"/>
    <col min="14345" max="14345" width="10.140625" style="83" bestFit="1" customWidth="1"/>
    <col min="14346" max="14593" width="8.85546875" style="83"/>
    <col min="14594" max="14594" width="3.5703125" style="83" customWidth="1"/>
    <col min="14595" max="14595" width="11.7109375" style="83" customWidth="1"/>
    <col min="14596" max="14596" width="45.140625" style="83" customWidth="1"/>
    <col min="14597" max="14598" width="10.140625" style="83" customWidth="1"/>
    <col min="14599" max="14599" width="17.85546875" style="83" customWidth="1"/>
    <col min="14600" max="14600" width="17.5703125" style="83" customWidth="1"/>
    <col min="14601" max="14601" width="10.140625" style="83" bestFit="1" customWidth="1"/>
    <col min="14602" max="14849" width="8.85546875" style="83"/>
    <col min="14850" max="14850" width="3.5703125" style="83" customWidth="1"/>
    <col min="14851" max="14851" width="11.7109375" style="83" customWidth="1"/>
    <col min="14852" max="14852" width="45.140625" style="83" customWidth="1"/>
    <col min="14853" max="14854" width="10.140625" style="83" customWidth="1"/>
    <col min="14855" max="14855" width="17.85546875" style="83" customWidth="1"/>
    <col min="14856" max="14856" width="17.5703125" style="83" customWidth="1"/>
    <col min="14857" max="14857" width="10.140625" style="83" bestFit="1" customWidth="1"/>
    <col min="14858" max="15105" width="8.85546875" style="83"/>
    <col min="15106" max="15106" width="3.5703125" style="83" customWidth="1"/>
    <col min="15107" max="15107" width="11.7109375" style="83" customWidth="1"/>
    <col min="15108" max="15108" width="45.140625" style="83" customWidth="1"/>
    <col min="15109" max="15110" width="10.140625" style="83" customWidth="1"/>
    <col min="15111" max="15111" width="17.85546875" style="83" customWidth="1"/>
    <col min="15112" max="15112" width="17.5703125" style="83" customWidth="1"/>
    <col min="15113" max="15113" width="10.140625" style="83" bestFit="1" customWidth="1"/>
    <col min="15114" max="15361" width="8.85546875" style="83"/>
    <col min="15362" max="15362" width="3.5703125" style="83" customWidth="1"/>
    <col min="15363" max="15363" width="11.7109375" style="83" customWidth="1"/>
    <col min="15364" max="15364" width="45.140625" style="83" customWidth="1"/>
    <col min="15365" max="15366" width="10.140625" style="83" customWidth="1"/>
    <col min="15367" max="15367" width="17.85546875" style="83" customWidth="1"/>
    <col min="15368" max="15368" width="17.5703125" style="83" customWidth="1"/>
    <col min="15369" max="15369" width="10.140625" style="83" bestFit="1" customWidth="1"/>
    <col min="15370" max="15617" width="8.85546875" style="83"/>
    <col min="15618" max="15618" width="3.5703125" style="83" customWidth="1"/>
    <col min="15619" max="15619" width="11.7109375" style="83" customWidth="1"/>
    <col min="15620" max="15620" width="45.140625" style="83" customWidth="1"/>
    <col min="15621" max="15622" width="10.140625" style="83" customWidth="1"/>
    <col min="15623" max="15623" width="17.85546875" style="83" customWidth="1"/>
    <col min="15624" max="15624" width="17.5703125" style="83" customWidth="1"/>
    <col min="15625" max="15625" width="10.140625" style="83" bestFit="1" customWidth="1"/>
    <col min="15626" max="15873" width="8.85546875" style="83"/>
    <col min="15874" max="15874" width="3.5703125" style="83" customWidth="1"/>
    <col min="15875" max="15875" width="11.7109375" style="83" customWidth="1"/>
    <col min="15876" max="15876" width="45.140625" style="83" customWidth="1"/>
    <col min="15877" max="15878" width="10.140625" style="83" customWidth="1"/>
    <col min="15879" max="15879" width="17.85546875" style="83" customWidth="1"/>
    <col min="15880" max="15880" width="17.5703125" style="83" customWidth="1"/>
    <col min="15881" max="15881" width="10.140625" style="83" bestFit="1" customWidth="1"/>
    <col min="15882" max="16129" width="8.85546875" style="83"/>
    <col min="16130" max="16130" width="3.5703125" style="83" customWidth="1"/>
    <col min="16131" max="16131" width="11.7109375" style="83" customWidth="1"/>
    <col min="16132" max="16132" width="45.140625" style="83" customWidth="1"/>
    <col min="16133" max="16134" width="10.140625" style="83" customWidth="1"/>
    <col min="16135" max="16135" width="17.85546875" style="83" customWidth="1"/>
    <col min="16136" max="16136" width="17.5703125" style="83" customWidth="1"/>
    <col min="16137" max="16137" width="10.140625" style="83" bestFit="1" customWidth="1"/>
    <col min="16138" max="16383" width="8.85546875" style="83"/>
    <col min="16384" max="16384" width="8.85546875" style="83" customWidth="1"/>
  </cols>
  <sheetData>
    <row r="1" spans="1:13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H1" s="1"/>
      <c r="I1" s="348"/>
    </row>
    <row r="2" spans="1:13" ht="12.75" customHeight="1" x14ac:dyDescent="0.2">
      <c r="H2" s="87"/>
    </row>
    <row r="3" spans="1:13" s="9" customFormat="1" ht="15.75" x14ac:dyDescent="0.25">
      <c r="A3" s="3517" t="s">
        <v>490</v>
      </c>
      <c r="B3" s="3518"/>
      <c r="C3" s="3518"/>
      <c r="D3" s="3518"/>
      <c r="E3" s="3518"/>
      <c r="F3" s="3518"/>
      <c r="G3" s="3519"/>
      <c r="H3" s="7"/>
    </row>
    <row r="4" spans="1:13" s="9" customFormat="1" ht="15.75" x14ac:dyDescent="0.25">
      <c r="B4" s="91"/>
      <c r="C4" s="91"/>
      <c r="D4" s="91"/>
      <c r="E4" s="91"/>
      <c r="F4" s="91"/>
      <c r="G4" s="91"/>
      <c r="H4" s="91"/>
    </row>
    <row r="5" spans="1:13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</row>
    <row r="6" spans="1:13" s="98" customFormat="1" ht="12.75" customHeight="1" thickBot="1" x14ac:dyDescent="0.3">
      <c r="B6" s="99"/>
      <c r="C6" s="99"/>
      <c r="D6" s="99"/>
      <c r="E6" s="100"/>
      <c r="F6" s="100" t="s">
        <v>73</v>
      </c>
      <c r="G6" s="100"/>
    </row>
    <row r="7" spans="1:13" s="105" customFormat="1" ht="31.5" customHeight="1" thickBot="1" x14ac:dyDescent="0.3">
      <c r="B7" s="2997"/>
      <c r="C7" s="2522" t="s">
        <v>74</v>
      </c>
      <c r="D7" s="2517" t="s">
        <v>75</v>
      </c>
      <c r="E7" s="2958" t="s">
        <v>2570</v>
      </c>
      <c r="F7" s="3270" t="s">
        <v>2656</v>
      </c>
      <c r="G7" s="19"/>
      <c r="H7" s="351"/>
      <c r="I7" s="351"/>
      <c r="J7" s="351"/>
      <c r="K7" s="351"/>
      <c r="L7" s="351"/>
    </row>
    <row r="8" spans="1:13" s="98" customFormat="1" ht="12.75" customHeight="1" thickBot="1" x14ac:dyDescent="0.3">
      <c r="B8" s="108"/>
      <c r="C8" s="109" t="s">
        <v>296</v>
      </c>
      <c r="D8" s="110" t="s">
        <v>297</v>
      </c>
      <c r="E8" s="126">
        <f>SUM(E9:E13)</f>
        <v>99140</v>
      </c>
      <c r="F8" s="111">
        <f>SUM(F9:F13)</f>
        <v>143653.63</v>
      </c>
      <c r="G8" s="112"/>
    </row>
    <row r="9" spans="1:13" s="114" customFormat="1" ht="12.75" customHeight="1" x14ac:dyDescent="0.2">
      <c r="B9" s="115"/>
      <c r="C9" s="2998" t="s">
        <v>80</v>
      </c>
      <c r="D9" s="2999" t="s">
        <v>81</v>
      </c>
      <c r="E9" s="2699">
        <v>11540</v>
      </c>
      <c r="F9" s="2948">
        <f>F19</f>
        <v>11540</v>
      </c>
      <c r="G9" s="116"/>
      <c r="H9" s="556"/>
      <c r="I9" s="557"/>
      <c r="J9" s="557"/>
      <c r="K9" s="557"/>
      <c r="L9" s="557"/>
      <c r="M9" s="557"/>
    </row>
    <row r="10" spans="1:13" s="114" customFormat="1" ht="12.75" customHeight="1" x14ac:dyDescent="0.2">
      <c r="B10" s="115"/>
      <c r="C10" s="2998" t="s">
        <v>33</v>
      </c>
      <c r="D10" s="2999" t="s">
        <v>491</v>
      </c>
      <c r="E10" s="2700">
        <v>81800</v>
      </c>
      <c r="F10" s="3008">
        <f>F32</f>
        <v>43200</v>
      </c>
      <c r="G10" s="119"/>
      <c r="H10" s="556"/>
      <c r="I10" s="557"/>
      <c r="J10" s="557"/>
      <c r="K10" s="557"/>
      <c r="L10" s="557"/>
      <c r="M10" s="557"/>
    </row>
    <row r="11" spans="1:13" s="114" customFormat="1" ht="12.75" customHeight="1" x14ac:dyDescent="0.2">
      <c r="B11" s="115"/>
      <c r="C11" s="2998" t="s">
        <v>298</v>
      </c>
      <c r="D11" s="2999" t="s">
        <v>299</v>
      </c>
      <c r="E11" s="2700">
        <v>0</v>
      </c>
      <c r="F11" s="3008">
        <f>F42</f>
        <v>0</v>
      </c>
      <c r="G11" s="119"/>
      <c r="H11" s="556"/>
      <c r="I11" s="557"/>
      <c r="J11" s="557"/>
      <c r="K11" s="557"/>
      <c r="L11" s="557"/>
      <c r="M11" s="557"/>
    </row>
    <row r="12" spans="1:13" s="114" customFormat="1" ht="12.75" customHeight="1" x14ac:dyDescent="0.2">
      <c r="B12" s="115"/>
      <c r="C12" s="2998" t="s">
        <v>492</v>
      </c>
      <c r="D12" s="2999" t="s">
        <v>493</v>
      </c>
      <c r="E12" s="2700">
        <v>5800</v>
      </c>
      <c r="F12" s="3008">
        <f>F49</f>
        <v>5800</v>
      </c>
      <c r="G12" s="558"/>
      <c r="H12" s="556"/>
      <c r="I12" s="559"/>
      <c r="J12" s="559"/>
      <c r="K12" s="557"/>
      <c r="L12" s="557"/>
      <c r="M12" s="557"/>
    </row>
    <row r="13" spans="1:13" s="114" customFormat="1" ht="12.75" customHeight="1" thickBot="1" x14ac:dyDescent="0.25">
      <c r="B13" s="115"/>
      <c r="C13" s="2573" t="s">
        <v>88</v>
      </c>
      <c r="D13" s="2574" t="s">
        <v>89</v>
      </c>
      <c r="E13" s="3291">
        <v>0</v>
      </c>
      <c r="F13" s="2892">
        <f>F81</f>
        <v>83113.63</v>
      </c>
      <c r="G13" s="558"/>
      <c r="H13" s="556"/>
      <c r="I13" s="559"/>
      <c r="J13" s="559"/>
      <c r="K13" s="557"/>
      <c r="L13" s="557"/>
      <c r="M13" s="557"/>
    </row>
    <row r="14" spans="1:13" s="9" customFormat="1" ht="12.75" customHeight="1" x14ac:dyDescent="0.25">
      <c r="B14" s="121"/>
      <c r="C14" s="8"/>
      <c r="D14" s="8"/>
      <c r="E14" s="8"/>
      <c r="F14" s="122"/>
      <c r="G14" s="122"/>
      <c r="H14" s="560"/>
      <c r="I14" s="559"/>
      <c r="J14" s="559"/>
      <c r="K14" s="561"/>
      <c r="L14" s="561"/>
      <c r="M14" s="561"/>
    </row>
    <row r="15" spans="1:13" ht="12.75" customHeight="1" x14ac:dyDescent="0.2">
      <c r="I15" s="562"/>
      <c r="J15" s="562"/>
      <c r="K15" s="562"/>
      <c r="L15" s="562"/>
      <c r="M15" s="562"/>
    </row>
    <row r="16" spans="1:13" s="92" customFormat="1" ht="18.95" customHeight="1" x14ac:dyDescent="0.25">
      <c r="B16" s="124" t="s">
        <v>494</v>
      </c>
      <c r="C16" s="93"/>
      <c r="D16" s="93"/>
      <c r="E16" s="93"/>
      <c r="F16" s="93"/>
      <c r="G16" s="93"/>
      <c r="H16" s="563"/>
      <c r="I16" s="564"/>
      <c r="J16" s="564"/>
      <c r="K16" s="564"/>
      <c r="L16" s="564"/>
      <c r="M16" s="564"/>
    </row>
    <row r="17" spans="1:12" s="98" customFormat="1" ht="12" thickBot="1" x14ac:dyDescent="0.3">
      <c r="B17" s="99"/>
      <c r="C17" s="99"/>
      <c r="D17" s="99"/>
      <c r="E17" s="183"/>
      <c r="F17" s="183"/>
      <c r="G17" s="100" t="s">
        <v>73</v>
      </c>
      <c r="H17" s="180"/>
      <c r="I17" s="180"/>
      <c r="J17" s="180"/>
      <c r="K17" s="180"/>
      <c r="L17" s="180"/>
    </row>
    <row r="18" spans="1:12" s="105" customFormat="1" ht="31.5" customHeight="1" thickBot="1" x14ac:dyDescent="0.3">
      <c r="A18" s="565" t="s">
        <v>7</v>
      </c>
      <c r="B18" s="566" t="s">
        <v>281</v>
      </c>
      <c r="C18" s="567" t="s">
        <v>495</v>
      </c>
      <c r="D18" s="568" t="s">
        <v>128</v>
      </c>
      <c r="E18" s="3001" t="s">
        <v>94</v>
      </c>
      <c r="F18" s="2769" t="s">
        <v>2656</v>
      </c>
      <c r="G18" s="3327" t="s">
        <v>95</v>
      </c>
      <c r="H18" s="351"/>
      <c r="I18" s="351"/>
      <c r="J18" s="351"/>
      <c r="K18" s="351"/>
      <c r="L18" s="351"/>
    </row>
    <row r="19" spans="1:12" s="98" customFormat="1" ht="15" customHeight="1" thickBot="1" x14ac:dyDescent="0.3">
      <c r="A19" s="571">
        <f>A20</f>
        <v>11540</v>
      </c>
      <c r="B19" s="572" t="s">
        <v>3</v>
      </c>
      <c r="C19" s="573" t="s">
        <v>96</v>
      </c>
      <c r="D19" s="574" t="s">
        <v>97</v>
      </c>
      <c r="E19" s="575">
        <f>E20</f>
        <v>11540</v>
      </c>
      <c r="F19" s="576">
        <f>F20</f>
        <v>11540</v>
      </c>
      <c r="G19" s="3333" t="s">
        <v>10</v>
      </c>
    </row>
    <row r="20" spans="1:12" s="114" customFormat="1" ht="12.75" customHeight="1" x14ac:dyDescent="0.2">
      <c r="A20" s="577">
        <f>SUM(A21:A26)</f>
        <v>11540</v>
      </c>
      <c r="B20" s="578" t="s">
        <v>98</v>
      </c>
      <c r="C20" s="579" t="s">
        <v>10</v>
      </c>
      <c r="D20" s="580" t="s">
        <v>496</v>
      </c>
      <c r="E20" s="581">
        <f>SUM(E21:E26)</f>
        <v>11540</v>
      </c>
      <c r="F20" s="2677">
        <f>SUM(F21:F26)</f>
        <v>11540</v>
      </c>
      <c r="G20" s="3334"/>
    </row>
    <row r="21" spans="1:12" s="161" customFormat="1" ht="12.75" customHeight="1" x14ac:dyDescent="0.2">
      <c r="A21" s="225">
        <v>100</v>
      </c>
      <c r="B21" s="582" t="s">
        <v>107</v>
      </c>
      <c r="C21" s="583" t="s">
        <v>497</v>
      </c>
      <c r="D21" s="584" t="s">
        <v>498</v>
      </c>
      <c r="E21" s="226">
        <v>100</v>
      </c>
      <c r="F21" s="3003">
        <v>100</v>
      </c>
      <c r="G21" s="3335"/>
    </row>
    <row r="22" spans="1:12" s="161" customFormat="1" ht="12.75" customHeight="1" x14ac:dyDescent="0.2">
      <c r="A22" s="223">
        <v>590</v>
      </c>
      <c r="B22" s="582" t="s">
        <v>107</v>
      </c>
      <c r="C22" s="583" t="s">
        <v>499</v>
      </c>
      <c r="D22" s="584" t="s">
        <v>500</v>
      </c>
      <c r="E22" s="224">
        <v>590</v>
      </c>
      <c r="F22" s="3004">
        <v>590</v>
      </c>
      <c r="G22" s="3335"/>
    </row>
    <row r="23" spans="1:12" s="161" customFormat="1" ht="12.75" customHeight="1" x14ac:dyDescent="0.2">
      <c r="A23" s="585">
        <v>300</v>
      </c>
      <c r="B23" s="582" t="s">
        <v>107</v>
      </c>
      <c r="C23" s="583" t="s">
        <v>501</v>
      </c>
      <c r="D23" s="584" t="s">
        <v>502</v>
      </c>
      <c r="E23" s="586">
        <v>300</v>
      </c>
      <c r="F23" s="3005">
        <v>300</v>
      </c>
      <c r="G23" s="3335"/>
    </row>
    <row r="24" spans="1:12" s="161" customFormat="1" ht="12.75" customHeight="1" x14ac:dyDescent="0.2">
      <c r="A24" s="587">
        <v>9800</v>
      </c>
      <c r="B24" s="582" t="s">
        <v>107</v>
      </c>
      <c r="C24" s="583" t="s">
        <v>503</v>
      </c>
      <c r="D24" s="584" t="s">
        <v>504</v>
      </c>
      <c r="E24" s="588">
        <v>9800</v>
      </c>
      <c r="F24" s="3006">
        <v>9800</v>
      </c>
      <c r="G24" s="3335"/>
    </row>
    <row r="25" spans="1:12" s="161" customFormat="1" ht="12.75" customHeight="1" x14ac:dyDescent="0.2">
      <c r="A25" s="587">
        <v>100</v>
      </c>
      <c r="B25" s="582" t="s">
        <v>107</v>
      </c>
      <c r="C25" s="583" t="s">
        <v>505</v>
      </c>
      <c r="D25" s="584" t="s">
        <v>506</v>
      </c>
      <c r="E25" s="588">
        <v>100</v>
      </c>
      <c r="F25" s="3006">
        <v>100</v>
      </c>
      <c r="G25" s="3335"/>
    </row>
    <row r="26" spans="1:12" s="161" customFormat="1" ht="12.75" customHeight="1" thickBot="1" x14ac:dyDescent="0.25">
      <c r="A26" s="589">
        <v>650</v>
      </c>
      <c r="B26" s="590" t="s">
        <v>107</v>
      </c>
      <c r="C26" s="591" t="s">
        <v>507</v>
      </c>
      <c r="D26" s="592" t="s">
        <v>508</v>
      </c>
      <c r="E26" s="593">
        <v>650</v>
      </c>
      <c r="F26" s="3007">
        <v>650</v>
      </c>
      <c r="G26" s="3336"/>
    </row>
    <row r="27" spans="1:12" s="161" customFormat="1" ht="12.75" x14ac:dyDescent="0.2">
      <c r="B27" s="594"/>
      <c r="C27" s="595"/>
      <c r="D27" s="123"/>
      <c r="E27" s="367"/>
      <c r="F27" s="367"/>
      <c r="G27" s="367"/>
      <c r="H27" s="237"/>
    </row>
    <row r="28" spans="1:12" ht="12.75" customHeight="1" x14ac:dyDescent="0.2">
      <c r="B28" s="92"/>
      <c r="C28" s="596"/>
      <c r="D28" s="596"/>
      <c r="E28" s="596"/>
      <c r="F28" s="596"/>
      <c r="G28" s="596"/>
    </row>
    <row r="29" spans="1:12" ht="18.95" customHeight="1" x14ac:dyDescent="0.2">
      <c r="B29" s="124" t="s">
        <v>509</v>
      </c>
      <c r="C29" s="93"/>
      <c r="D29" s="93"/>
      <c r="E29" s="93"/>
      <c r="F29" s="93"/>
      <c r="G29" s="93"/>
    </row>
    <row r="30" spans="1:12" ht="12.75" customHeight="1" thickBot="1" x14ac:dyDescent="0.25">
      <c r="B30" s="99"/>
      <c r="C30" s="99"/>
      <c r="D30" s="99"/>
      <c r="E30" s="100"/>
      <c r="F30" s="100"/>
      <c r="G30" s="100" t="s">
        <v>73</v>
      </c>
      <c r="H30" s="83"/>
    </row>
    <row r="31" spans="1:12" ht="31.5" customHeight="1" thickBot="1" x14ac:dyDescent="0.25">
      <c r="A31" s="3271" t="s">
        <v>7</v>
      </c>
      <c r="B31" s="2188" t="s">
        <v>91</v>
      </c>
      <c r="C31" s="2181" t="s">
        <v>510</v>
      </c>
      <c r="D31" s="2517" t="s">
        <v>511</v>
      </c>
      <c r="E31" s="3001" t="s">
        <v>94</v>
      </c>
      <c r="F31" s="3270" t="s">
        <v>2656</v>
      </c>
      <c r="G31" s="3327" t="s">
        <v>95</v>
      </c>
      <c r="H31" s="83"/>
    </row>
    <row r="32" spans="1:12" s="440" customFormat="1" ht="15" customHeight="1" thickBot="1" x14ac:dyDescent="0.3">
      <c r="A32" s="361">
        <f>SUM(A33:A36)</f>
        <v>53600</v>
      </c>
      <c r="B32" s="314" t="s">
        <v>2</v>
      </c>
      <c r="C32" s="360" t="s">
        <v>96</v>
      </c>
      <c r="D32" s="3002" t="s">
        <v>512</v>
      </c>
      <c r="E32" s="361">
        <f>E33+E34+E35+E36</f>
        <v>81800</v>
      </c>
      <c r="F32" s="361">
        <f>SUM(F33:F36)</f>
        <v>43200</v>
      </c>
      <c r="G32" s="3333" t="s">
        <v>10</v>
      </c>
    </row>
    <row r="33" spans="1:9" ht="12.75" customHeight="1" x14ac:dyDescent="0.2">
      <c r="A33" s="3303">
        <v>33600</v>
      </c>
      <c r="B33" s="3321" t="s">
        <v>3</v>
      </c>
      <c r="C33" s="1066" t="s">
        <v>513</v>
      </c>
      <c r="D33" s="3304" t="s">
        <v>514</v>
      </c>
      <c r="E33" s="3305">
        <v>31800</v>
      </c>
      <c r="F33" s="3306">
        <v>0</v>
      </c>
      <c r="G33" s="3334"/>
      <c r="H33" s="83"/>
    </row>
    <row r="34" spans="1:9" ht="12.75" customHeight="1" x14ac:dyDescent="0.2">
      <c r="A34" s="600">
        <v>20000</v>
      </c>
      <c r="B34" s="601" t="s">
        <v>3</v>
      </c>
      <c r="C34" s="74" t="s">
        <v>515</v>
      </c>
      <c r="D34" s="602" t="s">
        <v>516</v>
      </c>
      <c r="E34" s="603">
        <v>0</v>
      </c>
      <c r="F34" s="2953">
        <v>0</v>
      </c>
      <c r="G34" s="3335"/>
      <c r="H34" s="83"/>
    </row>
    <row r="35" spans="1:9" ht="22.5" x14ac:dyDescent="0.2">
      <c r="A35" s="600">
        <v>0</v>
      </c>
      <c r="B35" s="601" t="s">
        <v>3</v>
      </c>
      <c r="C35" s="74" t="s">
        <v>517</v>
      </c>
      <c r="D35" s="602" t="s">
        <v>518</v>
      </c>
      <c r="E35" s="603">
        <v>50000</v>
      </c>
      <c r="F35" s="2953">
        <v>43200</v>
      </c>
      <c r="G35" s="3335"/>
      <c r="H35" s="83"/>
    </row>
    <row r="36" spans="1:9" ht="12.75" customHeight="1" thickBot="1" x14ac:dyDescent="0.25">
      <c r="A36" s="604">
        <v>0</v>
      </c>
      <c r="B36" s="605" t="s">
        <v>3</v>
      </c>
      <c r="C36" s="606" t="s">
        <v>519</v>
      </c>
      <c r="D36" s="607" t="s">
        <v>520</v>
      </c>
      <c r="E36" s="608">
        <v>0</v>
      </c>
      <c r="F36" s="2954">
        <v>0</v>
      </c>
      <c r="G36" s="3336"/>
      <c r="H36" s="83"/>
    </row>
    <row r="37" spans="1:9" ht="12.75" customHeight="1" x14ac:dyDescent="0.25">
      <c r="B37" s="609"/>
      <c r="C37" s="609"/>
      <c r="D37" s="609"/>
      <c r="E37" s="609"/>
      <c r="F37" s="609"/>
      <c r="G37" s="609"/>
    </row>
    <row r="38" spans="1:9" ht="12.75" customHeight="1" x14ac:dyDescent="0.25">
      <c r="B38" s="609"/>
      <c r="C38" s="609"/>
      <c r="D38" s="609"/>
      <c r="E38" s="609"/>
      <c r="F38" s="609"/>
      <c r="G38" s="609"/>
    </row>
    <row r="39" spans="1:9" ht="18.95" customHeight="1" x14ac:dyDescent="0.2">
      <c r="B39" s="124" t="s">
        <v>521</v>
      </c>
      <c r="C39" s="124"/>
      <c r="D39" s="124"/>
      <c r="E39" s="124"/>
      <c r="F39" s="124"/>
      <c r="G39" s="124"/>
      <c r="H39" s="124"/>
      <c r="I39" s="124"/>
    </row>
    <row r="40" spans="1:9" ht="12" thickBot="1" x14ac:dyDescent="0.25">
      <c r="B40" s="99"/>
      <c r="C40" s="99"/>
      <c r="D40" s="99"/>
      <c r="E40" s="100"/>
      <c r="F40" s="100"/>
      <c r="G40" s="100" t="s">
        <v>73</v>
      </c>
      <c r="H40" s="83"/>
    </row>
    <row r="41" spans="1:9" ht="31.5" customHeight="1" thickBot="1" x14ac:dyDescent="0.25">
      <c r="A41" s="3271" t="s">
        <v>7</v>
      </c>
      <c r="B41" s="2522" t="s">
        <v>91</v>
      </c>
      <c r="C41" s="610" t="s">
        <v>522</v>
      </c>
      <c r="D41" s="3274" t="s">
        <v>387</v>
      </c>
      <c r="E41" s="3001" t="s">
        <v>94</v>
      </c>
      <c r="F41" s="3270" t="s">
        <v>2656</v>
      </c>
      <c r="G41" s="3327" t="s">
        <v>95</v>
      </c>
      <c r="H41" s="83"/>
    </row>
    <row r="42" spans="1:9" ht="15" customHeight="1" thickBot="1" x14ac:dyDescent="0.25">
      <c r="A42" s="111">
        <v>0</v>
      </c>
      <c r="B42" s="128" t="s">
        <v>3</v>
      </c>
      <c r="C42" s="470" t="s">
        <v>96</v>
      </c>
      <c r="D42" s="110" t="s">
        <v>97</v>
      </c>
      <c r="E42" s="111">
        <v>0</v>
      </c>
      <c r="F42" s="1005">
        <v>0</v>
      </c>
      <c r="G42" s="3333" t="s">
        <v>10</v>
      </c>
      <c r="H42" s="83"/>
    </row>
    <row r="43" spans="1:9" ht="12" thickBot="1" x14ac:dyDescent="0.25">
      <c r="A43" s="612">
        <v>0</v>
      </c>
      <c r="B43" s="613" t="s">
        <v>3</v>
      </c>
      <c r="C43" s="614"/>
      <c r="D43" s="615" t="s">
        <v>523</v>
      </c>
      <c r="E43" s="616">
        <v>0</v>
      </c>
      <c r="F43" s="3009"/>
      <c r="G43" s="3337"/>
      <c r="H43" s="83"/>
    </row>
    <row r="44" spans="1:9" ht="12.75" customHeight="1" x14ac:dyDescent="0.2">
      <c r="B44" s="83"/>
      <c r="C44" s="617"/>
    </row>
    <row r="45" spans="1:9" ht="12.75" customHeight="1" x14ac:dyDescent="0.2">
      <c r="B45" s="83"/>
      <c r="C45" s="617"/>
    </row>
    <row r="46" spans="1:9" ht="18.95" customHeight="1" x14ac:dyDescent="0.25">
      <c r="B46" s="618" t="s">
        <v>524</v>
      </c>
      <c r="C46" s="618"/>
      <c r="D46" s="618"/>
      <c r="E46" s="618"/>
      <c r="F46" s="618"/>
      <c r="G46" s="618"/>
      <c r="I46" s="84"/>
    </row>
    <row r="47" spans="1:9" ht="12.75" customHeight="1" thickBot="1" x14ac:dyDescent="0.3">
      <c r="B47" s="8"/>
      <c r="C47" s="8"/>
      <c r="D47" s="8"/>
      <c r="E47" s="309"/>
      <c r="F47" s="309"/>
      <c r="G47" s="100" t="s">
        <v>73</v>
      </c>
      <c r="H47" s="83"/>
    </row>
    <row r="48" spans="1:9" ht="31.5" customHeight="1" thickBot="1" x14ac:dyDescent="0.25">
      <c r="A48" s="3271" t="s">
        <v>7</v>
      </c>
      <c r="B48" s="3272" t="s">
        <v>281</v>
      </c>
      <c r="C48" s="3273">
        <v>924</v>
      </c>
      <c r="D48" s="2517" t="s">
        <v>525</v>
      </c>
      <c r="E48" s="3001" t="s">
        <v>94</v>
      </c>
      <c r="F48" s="3270" t="s">
        <v>2656</v>
      </c>
      <c r="G48" s="3327" t="s">
        <v>95</v>
      </c>
      <c r="H48" s="84"/>
    </row>
    <row r="49" spans="1:9" ht="15" customHeight="1" thickBot="1" x14ac:dyDescent="0.25">
      <c r="A49" s="619">
        <f>A50</f>
        <v>14300</v>
      </c>
      <c r="B49" s="620" t="s">
        <v>2</v>
      </c>
      <c r="C49" s="597" t="s">
        <v>96</v>
      </c>
      <c r="D49" s="598" t="s">
        <v>512</v>
      </c>
      <c r="E49" s="619">
        <f>E50</f>
        <v>5800</v>
      </c>
      <c r="F49" s="619">
        <f>SUM(F50:F50)</f>
        <v>5800</v>
      </c>
      <c r="G49" s="3333" t="s">
        <v>10</v>
      </c>
      <c r="H49" s="83"/>
    </row>
    <row r="50" spans="1:9" ht="12.75" customHeight="1" thickBot="1" x14ac:dyDescent="0.25">
      <c r="A50" s="3011">
        <v>14300</v>
      </c>
      <c r="B50" s="3012" t="s">
        <v>3</v>
      </c>
      <c r="C50" s="3013" t="s">
        <v>10</v>
      </c>
      <c r="D50" s="3014" t="s">
        <v>526</v>
      </c>
      <c r="E50" s="3010">
        <f>5000+800</f>
        <v>5800</v>
      </c>
      <c r="F50" s="3015">
        <v>5800</v>
      </c>
      <c r="G50" s="3337"/>
      <c r="H50" s="84"/>
    </row>
    <row r="51" spans="1:9" ht="12.75" customHeight="1" x14ac:dyDescent="0.2">
      <c r="B51" s="621"/>
      <c r="C51" s="621"/>
      <c r="D51" s="622"/>
      <c r="E51" s="157"/>
      <c r="F51" s="157"/>
      <c r="G51" s="157"/>
      <c r="H51" s="623"/>
    </row>
    <row r="52" spans="1:9" ht="12.75" customHeight="1" x14ac:dyDescent="0.2">
      <c r="A52" s="3520" t="s">
        <v>527</v>
      </c>
      <c r="B52" s="3520"/>
      <c r="C52" s="3520"/>
      <c r="D52" s="3520"/>
      <c r="E52" s="3520"/>
      <c r="F52" s="3520"/>
      <c r="G52" s="3520"/>
      <c r="H52" s="624"/>
    </row>
    <row r="53" spans="1:9" ht="12.75" customHeight="1" thickBot="1" x14ac:dyDescent="0.25">
      <c r="B53" s="625"/>
      <c r="C53" s="625"/>
      <c r="D53" s="625"/>
      <c r="E53" s="309"/>
      <c r="F53" s="309"/>
      <c r="G53" s="100" t="s">
        <v>73</v>
      </c>
      <c r="H53" s="83"/>
    </row>
    <row r="54" spans="1:9" ht="34.5" thickBot="1" x14ac:dyDescent="0.25">
      <c r="A54" s="619">
        <f>A55+A56</f>
        <v>96875</v>
      </c>
      <c r="B54" s="3017" t="s">
        <v>10</v>
      </c>
      <c r="C54" s="597" t="s">
        <v>10</v>
      </c>
      <c r="D54" s="3018" t="s">
        <v>528</v>
      </c>
      <c r="E54" s="619">
        <f>E55+E56</f>
        <v>76435</v>
      </c>
      <c r="F54" s="619">
        <f>F55+F56</f>
        <v>76435</v>
      </c>
      <c r="G54" s="3327" t="s">
        <v>95</v>
      </c>
      <c r="H54" s="84"/>
    </row>
    <row r="55" spans="1:9" ht="21.75" thickBot="1" x14ac:dyDescent="0.25">
      <c r="A55" s="626">
        <v>46875</v>
      </c>
      <c r="B55" s="627" t="s">
        <v>10</v>
      </c>
      <c r="C55" s="628" t="s">
        <v>10</v>
      </c>
      <c r="D55" s="629" t="s">
        <v>529</v>
      </c>
      <c r="E55" s="630">
        <v>46875</v>
      </c>
      <c r="F55" s="3016">
        <v>46875</v>
      </c>
      <c r="G55" s="3333" t="s">
        <v>10</v>
      </c>
      <c r="H55" s="84"/>
      <c r="I55" s="84"/>
    </row>
    <row r="56" spans="1:9" ht="21.75" thickBot="1" x14ac:dyDescent="0.25">
      <c r="A56" s="626">
        <v>50000</v>
      </c>
      <c r="B56" s="627" t="s">
        <v>10</v>
      </c>
      <c r="C56" s="628" t="s">
        <v>10</v>
      </c>
      <c r="D56" s="629" t="s">
        <v>530</v>
      </c>
      <c r="E56" s="630">
        <v>29560</v>
      </c>
      <c r="F56" s="3016">
        <v>29560</v>
      </c>
      <c r="G56" s="3337"/>
      <c r="H56" s="83"/>
    </row>
    <row r="57" spans="1:9" ht="12" customHeight="1" x14ac:dyDescent="0.2">
      <c r="B57" s="631"/>
      <c r="C57" s="631"/>
      <c r="D57" s="632"/>
      <c r="E57" s="633"/>
      <c r="F57" s="633"/>
      <c r="G57" s="633"/>
      <c r="I57" s="84"/>
    </row>
    <row r="58" spans="1:9" ht="16.5" customHeight="1" x14ac:dyDescent="0.2">
      <c r="B58" s="634" t="s">
        <v>531</v>
      </c>
      <c r="C58" s="634"/>
      <c r="D58" s="634"/>
      <c r="E58" s="634"/>
      <c r="F58" s="634"/>
      <c r="G58" s="634"/>
      <c r="H58" s="635"/>
      <c r="I58" s="84"/>
    </row>
    <row r="59" spans="1:9" ht="12.75" customHeight="1" x14ac:dyDescent="0.2">
      <c r="B59" s="621"/>
      <c r="C59" s="621"/>
      <c r="D59" s="622"/>
      <c r="E59" s="157"/>
      <c r="F59" s="157"/>
      <c r="G59" s="157"/>
    </row>
    <row r="60" spans="1:9" ht="18.95" customHeight="1" x14ac:dyDescent="0.25">
      <c r="B60" s="618" t="s">
        <v>532</v>
      </c>
      <c r="C60" s="618"/>
      <c r="D60" s="618"/>
      <c r="E60" s="618"/>
      <c r="F60" s="618"/>
      <c r="G60" s="618"/>
    </row>
    <row r="61" spans="1:9" ht="12.75" customHeight="1" thickBot="1" x14ac:dyDescent="0.25">
      <c r="B61" s="99"/>
      <c r="C61" s="636"/>
      <c r="D61" s="99"/>
      <c r="E61" s="100"/>
      <c r="F61" s="100"/>
      <c r="G61" s="100" t="s">
        <v>73</v>
      </c>
      <c r="H61" s="83"/>
    </row>
    <row r="62" spans="1:9" ht="31.5" customHeight="1" thickBot="1" x14ac:dyDescent="0.25">
      <c r="A62" s="3271" t="s">
        <v>7</v>
      </c>
      <c r="B62" s="2188" t="s">
        <v>91</v>
      </c>
      <c r="C62" s="2193" t="s">
        <v>533</v>
      </c>
      <c r="D62" s="2517" t="s">
        <v>525</v>
      </c>
      <c r="E62" s="3001" t="s">
        <v>94</v>
      </c>
      <c r="F62" s="3270" t="s">
        <v>2656</v>
      </c>
      <c r="G62" s="3327" t="s">
        <v>95</v>
      </c>
      <c r="H62" s="83"/>
    </row>
    <row r="63" spans="1:9" ht="15" customHeight="1" thickBot="1" x14ac:dyDescent="0.25">
      <c r="A63" s="429">
        <f>A64+A66</f>
        <v>14300</v>
      </c>
      <c r="B63" s="430" t="s">
        <v>3</v>
      </c>
      <c r="C63" s="431" t="s">
        <v>96</v>
      </c>
      <c r="D63" s="637" t="s">
        <v>97</v>
      </c>
      <c r="E63" s="429">
        <f>E64+E66</f>
        <v>5800</v>
      </c>
      <c r="F63" s="429">
        <f>F64+F66</f>
        <v>5800</v>
      </c>
      <c r="G63" s="3333" t="s">
        <v>10</v>
      </c>
      <c r="H63" s="83"/>
    </row>
    <row r="64" spans="1:9" ht="12.75" customHeight="1" x14ac:dyDescent="0.2">
      <c r="A64" s="130">
        <f>A65</f>
        <v>11500</v>
      </c>
      <c r="B64" s="638" t="s">
        <v>3</v>
      </c>
      <c r="C64" s="639" t="s">
        <v>534</v>
      </c>
      <c r="D64" s="640" t="s">
        <v>535</v>
      </c>
      <c r="E64" s="134">
        <f>E65</f>
        <v>5000</v>
      </c>
      <c r="F64" s="2655">
        <f>F65</f>
        <v>5000</v>
      </c>
      <c r="G64" s="3334"/>
      <c r="H64" s="83"/>
    </row>
    <row r="65" spans="1:8" ht="12.75" customHeight="1" x14ac:dyDescent="0.2">
      <c r="A65" s="641">
        <v>11500</v>
      </c>
      <c r="B65" s="642" t="s">
        <v>3</v>
      </c>
      <c r="C65" s="74" t="s">
        <v>534</v>
      </c>
      <c r="D65" s="643" t="s">
        <v>536</v>
      </c>
      <c r="E65" s="644">
        <v>5000</v>
      </c>
      <c r="F65" s="3019">
        <v>5000</v>
      </c>
      <c r="G65" s="3335"/>
      <c r="H65" s="83"/>
    </row>
    <row r="66" spans="1:8" ht="12.75" customHeight="1" x14ac:dyDescent="0.2">
      <c r="A66" s="646">
        <f>A67</f>
        <v>2800</v>
      </c>
      <c r="B66" s="647" t="s">
        <v>3</v>
      </c>
      <c r="C66" s="648" t="s">
        <v>537</v>
      </c>
      <c r="D66" s="649" t="s">
        <v>538</v>
      </c>
      <c r="E66" s="650">
        <f>E67</f>
        <v>800</v>
      </c>
      <c r="F66" s="3020">
        <f>F67</f>
        <v>800</v>
      </c>
      <c r="G66" s="3335"/>
      <c r="H66" s="83"/>
    </row>
    <row r="67" spans="1:8" ht="12.75" customHeight="1" thickBot="1" x14ac:dyDescent="0.25">
      <c r="A67" s="651">
        <v>2800</v>
      </c>
      <c r="B67" s="652" t="s">
        <v>3</v>
      </c>
      <c r="C67" s="653" t="s">
        <v>537</v>
      </c>
      <c r="D67" s="654" t="s">
        <v>536</v>
      </c>
      <c r="E67" s="655">
        <v>800</v>
      </c>
      <c r="F67" s="2883">
        <v>800</v>
      </c>
      <c r="G67" s="3336"/>
      <c r="H67" s="83"/>
    </row>
    <row r="68" spans="1:8" ht="12.75" customHeight="1" x14ac:dyDescent="0.2">
      <c r="B68" s="509"/>
      <c r="C68" s="354"/>
      <c r="D68" s="205"/>
      <c r="E68" s="157"/>
      <c r="F68" s="157"/>
      <c r="G68" s="157"/>
    </row>
    <row r="69" spans="1:8" ht="12.75" customHeight="1" x14ac:dyDescent="0.2">
      <c r="B69" s="509"/>
      <c r="C69" s="354"/>
      <c r="D69" s="205"/>
      <c r="E69" s="157"/>
      <c r="F69" s="157"/>
      <c r="G69" s="157"/>
    </row>
    <row r="70" spans="1:8" ht="15" customHeight="1" x14ac:dyDescent="0.2">
      <c r="A70" s="3520" t="s">
        <v>539</v>
      </c>
      <c r="B70" s="3520"/>
      <c r="C70" s="3520"/>
      <c r="D70" s="3520"/>
      <c r="E70" s="3520"/>
      <c r="F70" s="3520"/>
      <c r="G70" s="3520"/>
      <c r="H70" s="656"/>
    </row>
    <row r="71" spans="1:8" ht="12.75" customHeight="1" thickBot="1" x14ac:dyDescent="0.25">
      <c r="B71" s="621"/>
      <c r="C71" s="621"/>
      <c r="D71" s="622"/>
      <c r="E71" s="100"/>
      <c r="F71" s="100"/>
      <c r="G71" s="100" t="s">
        <v>73</v>
      </c>
      <c r="H71" s="83"/>
    </row>
    <row r="72" spans="1:8" ht="21" x14ac:dyDescent="0.2">
      <c r="A72" s="657">
        <f>SUM(A73:A73)</f>
        <v>46875</v>
      </c>
      <c r="B72" s="658" t="s">
        <v>3</v>
      </c>
      <c r="C72" s="659" t="s">
        <v>540</v>
      </c>
      <c r="D72" s="660" t="s">
        <v>541</v>
      </c>
      <c r="E72" s="661">
        <f>SUM(E73:E73)</f>
        <v>46875</v>
      </c>
      <c r="F72" s="662">
        <f>SUM(F73:F73)</f>
        <v>46875</v>
      </c>
      <c r="G72" s="3338"/>
      <c r="H72" s="83"/>
    </row>
    <row r="73" spans="1:8" ht="12" thickBot="1" x14ac:dyDescent="0.25">
      <c r="A73" s="663">
        <v>46875</v>
      </c>
      <c r="B73" s="664" t="s">
        <v>3</v>
      </c>
      <c r="C73" s="665" t="s">
        <v>542</v>
      </c>
      <c r="D73" s="666" t="s">
        <v>543</v>
      </c>
      <c r="E73" s="667">
        <v>46875</v>
      </c>
      <c r="F73" s="668">
        <v>46875</v>
      </c>
      <c r="G73" s="3339"/>
      <c r="H73" s="83"/>
    </row>
    <row r="74" spans="1:8" ht="21" x14ac:dyDescent="0.2">
      <c r="A74" s="657">
        <f>SUM(A75:A75)</f>
        <v>50000</v>
      </c>
      <c r="B74" s="658" t="s">
        <v>3</v>
      </c>
      <c r="C74" s="659" t="s">
        <v>540</v>
      </c>
      <c r="D74" s="660" t="s">
        <v>544</v>
      </c>
      <c r="E74" s="661">
        <f>SUM(E75:E75)</f>
        <v>29560</v>
      </c>
      <c r="F74" s="662">
        <f>SUM(F75:F75)</f>
        <v>29560</v>
      </c>
      <c r="G74" s="3334"/>
      <c r="H74" s="83"/>
    </row>
    <row r="75" spans="1:8" ht="12.75" customHeight="1" thickBot="1" x14ac:dyDescent="0.25">
      <c r="A75" s="663">
        <v>50000</v>
      </c>
      <c r="B75" s="664" t="s">
        <v>3</v>
      </c>
      <c r="C75" s="665" t="s">
        <v>542</v>
      </c>
      <c r="D75" s="666" t="s">
        <v>543</v>
      </c>
      <c r="E75" s="667">
        <v>29560</v>
      </c>
      <c r="F75" s="668">
        <v>29560</v>
      </c>
      <c r="G75" s="3339"/>
      <c r="H75" s="83"/>
    </row>
    <row r="76" spans="1:8" ht="12.75" customHeight="1" x14ac:dyDescent="0.2"/>
    <row r="77" spans="1:8" ht="12.75" customHeight="1" x14ac:dyDescent="0.2"/>
    <row r="78" spans="1:8" ht="15.75" x14ac:dyDescent="0.25">
      <c r="A78" s="98"/>
      <c r="B78" s="308" t="s">
        <v>2660</v>
      </c>
      <c r="C78" s="308"/>
      <c r="D78" s="308"/>
      <c r="E78" s="308"/>
      <c r="F78" s="308"/>
      <c r="G78" s="308"/>
    </row>
    <row r="79" spans="1:8" ht="13.5" customHeight="1" thickBot="1" x14ac:dyDescent="0.3">
      <c r="A79" s="98"/>
      <c r="B79" s="8"/>
      <c r="C79" s="8"/>
      <c r="D79" s="8"/>
      <c r="E79" s="309"/>
      <c r="F79" s="309"/>
      <c r="G79" s="100" t="s">
        <v>73</v>
      </c>
    </row>
    <row r="80" spans="1:8" ht="31.5" customHeight="1" thickBot="1" x14ac:dyDescent="0.25">
      <c r="A80" s="3271" t="s">
        <v>7</v>
      </c>
      <c r="B80" s="3272" t="s">
        <v>281</v>
      </c>
      <c r="C80" s="3273" t="s">
        <v>2661</v>
      </c>
      <c r="D80" s="3274" t="s">
        <v>283</v>
      </c>
      <c r="E80" s="2675" t="s">
        <v>94</v>
      </c>
      <c r="F80" s="3270" t="s">
        <v>2656</v>
      </c>
      <c r="G80" s="3327" t="s">
        <v>95</v>
      </c>
    </row>
    <row r="81" spans="1:7" ht="12" thickBot="1" x14ac:dyDescent="0.25">
      <c r="A81" s="311">
        <f>A82</f>
        <v>0</v>
      </c>
      <c r="B81" s="312" t="s">
        <v>2</v>
      </c>
      <c r="C81" s="313" t="s">
        <v>284</v>
      </c>
      <c r="D81" s="314" t="s">
        <v>285</v>
      </c>
      <c r="E81" s="311">
        <f>E82</f>
        <v>14800</v>
      </c>
      <c r="F81" s="315">
        <f>F82</f>
        <v>83113.63</v>
      </c>
      <c r="G81" s="3333" t="s">
        <v>10</v>
      </c>
    </row>
    <row r="82" spans="1:7" x14ac:dyDescent="0.2">
      <c r="A82" s="316">
        <f>SUM(A83:A83)</f>
        <v>0</v>
      </c>
      <c r="B82" s="317" t="s">
        <v>3</v>
      </c>
      <c r="C82" s="318" t="s">
        <v>10</v>
      </c>
      <c r="D82" s="319" t="s">
        <v>2658</v>
      </c>
      <c r="E82" s="320">
        <v>14800</v>
      </c>
      <c r="F82" s="2669">
        <f>SUM(F83:F83)</f>
        <v>83113.63</v>
      </c>
      <c r="G82" s="3334"/>
    </row>
    <row r="83" spans="1:7" ht="12" thickBot="1" x14ac:dyDescent="0.25">
      <c r="A83" s="730">
        <v>0</v>
      </c>
      <c r="B83" s="892" t="s">
        <v>3</v>
      </c>
      <c r="C83" s="3288" t="s">
        <v>2659</v>
      </c>
      <c r="D83" s="3289" t="s">
        <v>2657</v>
      </c>
      <c r="E83" s="895">
        <v>110500</v>
      </c>
      <c r="F83" s="3290">
        <v>83113.63</v>
      </c>
      <c r="G83" s="3339"/>
    </row>
  </sheetData>
  <mergeCells count="5">
    <mergeCell ref="A70:G70"/>
    <mergeCell ref="A52:G52"/>
    <mergeCell ref="C5:E5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rowBreaks count="1" manualBreakCount="1">
    <brk id="5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235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9.7109375" style="83" customWidth="1"/>
    <col min="2" max="2" width="3.28515625" style="86" customWidth="1"/>
    <col min="3" max="3" width="11" style="83" customWidth="1"/>
    <col min="4" max="4" width="46.5703125" style="83" customWidth="1"/>
    <col min="5" max="7" width="12.7109375" style="440" customWidth="1"/>
    <col min="8" max="8" width="15.7109375" style="86" customWidth="1"/>
    <col min="9" max="11" width="9.140625" style="669"/>
    <col min="12" max="16384" width="9.140625" style="83"/>
  </cols>
  <sheetData>
    <row r="1" spans="1:11" ht="18" customHeight="1" x14ac:dyDescent="0.25">
      <c r="A1" s="3431" t="s">
        <v>489</v>
      </c>
      <c r="B1" s="3432"/>
      <c r="C1" s="3432"/>
      <c r="D1" s="3432"/>
      <c r="E1" s="3432"/>
      <c r="F1" s="3432"/>
      <c r="G1" s="3432"/>
      <c r="H1" s="3433"/>
    </row>
    <row r="2" spans="1:11" ht="12.75" customHeight="1" x14ac:dyDescent="0.2">
      <c r="F2" s="178"/>
      <c r="G2" s="178"/>
      <c r="H2" s="87"/>
    </row>
    <row r="3" spans="1:11" s="9" customFormat="1" ht="15.75" customHeight="1" x14ac:dyDescent="0.25">
      <c r="A3" s="3517" t="s">
        <v>545</v>
      </c>
      <c r="B3" s="3518"/>
      <c r="C3" s="3518"/>
      <c r="D3" s="3518"/>
      <c r="E3" s="3518"/>
      <c r="F3" s="3518"/>
      <c r="G3" s="3518"/>
      <c r="H3" s="3519"/>
      <c r="I3" s="670"/>
      <c r="J3" s="670"/>
      <c r="K3" s="670"/>
    </row>
    <row r="4" spans="1:11" s="9" customFormat="1" ht="15.75" x14ac:dyDescent="0.25">
      <c r="B4" s="91"/>
      <c r="C4" s="91"/>
      <c r="D4" s="91"/>
      <c r="E4" s="671"/>
      <c r="F4" s="671"/>
      <c r="G4" s="671"/>
      <c r="H4" s="91"/>
      <c r="I4" s="670"/>
      <c r="J4" s="670"/>
      <c r="K4" s="670"/>
    </row>
    <row r="5" spans="1:11" s="92" customFormat="1" ht="15.75" customHeight="1" x14ac:dyDescent="0.25">
      <c r="B5" s="93"/>
      <c r="C5" s="3516" t="s">
        <v>72</v>
      </c>
      <c r="D5" s="3516"/>
      <c r="E5" s="3516"/>
      <c r="F5" s="94"/>
      <c r="G5" s="94"/>
      <c r="H5" s="94"/>
      <c r="I5" s="673"/>
      <c r="J5" s="673"/>
      <c r="K5" s="673"/>
    </row>
    <row r="6" spans="1:11" s="98" customFormat="1" ht="12" thickBot="1" x14ac:dyDescent="0.3">
      <c r="B6" s="99"/>
      <c r="C6" s="99"/>
      <c r="D6" s="99"/>
      <c r="E6" s="100"/>
      <c r="F6" s="100" t="s">
        <v>73</v>
      </c>
      <c r="G6" s="125"/>
      <c r="I6" s="186"/>
      <c r="J6" s="186"/>
      <c r="K6" s="186"/>
    </row>
    <row r="7" spans="1:11" s="105" customFormat="1" ht="31.5" customHeight="1" thickBot="1" x14ac:dyDescent="0.3">
      <c r="B7" s="2191"/>
      <c r="C7" s="2188" t="s">
        <v>74</v>
      </c>
      <c r="D7" s="2187" t="s">
        <v>75</v>
      </c>
      <c r="E7" s="2184" t="s">
        <v>2570</v>
      </c>
      <c r="F7" s="3270" t="s">
        <v>2656</v>
      </c>
      <c r="G7" s="351"/>
      <c r="H7" s="351"/>
      <c r="I7" s="674"/>
      <c r="J7" s="674"/>
      <c r="K7" s="674"/>
    </row>
    <row r="8" spans="1:11" s="98" customFormat="1" ht="15" customHeight="1" thickBot="1" x14ac:dyDescent="0.3">
      <c r="B8" s="108"/>
      <c r="C8" s="109" t="s">
        <v>296</v>
      </c>
      <c r="D8" s="110" t="s">
        <v>297</v>
      </c>
      <c r="E8" s="111">
        <f>SUM(E9:E16)</f>
        <v>367654.5</v>
      </c>
      <c r="F8" s="111">
        <f>SUM(F9:F16)</f>
        <v>326056.84999999998</v>
      </c>
      <c r="I8" s="186"/>
      <c r="J8" s="186"/>
      <c r="K8" s="186"/>
    </row>
    <row r="9" spans="1:11" s="114" customFormat="1" ht="12.75" x14ac:dyDescent="0.25">
      <c r="B9" s="675"/>
      <c r="C9" s="2708" t="s">
        <v>546</v>
      </c>
      <c r="D9" s="2709" t="s">
        <v>547</v>
      </c>
      <c r="E9" s="2791">
        <v>5100</v>
      </c>
      <c r="F9" s="3081">
        <f>F21</f>
        <v>5100</v>
      </c>
      <c r="H9" s="113"/>
      <c r="I9" s="356"/>
      <c r="J9" s="356"/>
      <c r="K9" s="356"/>
    </row>
    <row r="10" spans="1:11" s="114" customFormat="1" ht="12.75" x14ac:dyDescent="0.25">
      <c r="B10" s="675"/>
      <c r="C10" s="2710" t="s">
        <v>548</v>
      </c>
      <c r="D10" s="2711" t="s">
        <v>549</v>
      </c>
      <c r="E10" s="2792">
        <v>293627.5</v>
      </c>
      <c r="F10" s="3082">
        <f>H31</f>
        <v>276009.84999999998</v>
      </c>
      <c r="H10" s="113"/>
      <c r="I10" s="356"/>
      <c r="J10" s="356"/>
      <c r="K10" s="356"/>
    </row>
    <row r="11" spans="1:11" s="114" customFormat="1" ht="12.75" x14ac:dyDescent="0.25">
      <c r="B11" s="675"/>
      <c r="C11" s="2702" t="s">
        <v>80</v>
      </c>
      <c r="D11" s="2703" t="s">
        <v>81</v>
      </c>
      <c r="E11" s="2792">
        <v>5220</v>
      </c>
      <c r="F11" s="3082">
        <f>F100</f>
        <v>5220</v>
      </c>
      <c r="G11" s="677"/>
      <c r="H11" s="113"/>
      <c r="I11" s="356"/>
      <c r="J11" s="356"/>
      <c r="K11" s="356"/>
    </row>
    <row r="12" spans="1:11" s="114" customFormat="1" ht="12.75" x14ac:dyDescent="0.2">
      <c r="B12" s="675"/>
      <c r="C12" s="2570" t="s">
        <v>2592</v>
      </c>
      <c r="D12" s="2571" t="s">
        <v>2593</v>
      </c>
      <c r="E12" s="2789">
        <v>5980</v>
      </c>
      <c r="F12" s="3085">
        <f>F131</f>
        <v>5980</v>
      </c>
      <c r="G12" s="677"/>
      <c r="H12" s="113"/>
      <c r="I12" s="356"/>
      <c r="J12" s="356"/>
      <c r="K12" s="356"/>
    </row>
    <row r="13" spans="1:11" s="114" customFormat="1" ht="12.75" x14ac:dyDescent="0.25">
      <c r="B13" s="675"/>
      <c r="C13" s="2710" t="s">
        <v>82</v>
      </c>
      <c r="D13" s="2711" t="s">
        <v>83</v>
      </c>
      <c r="E13" s="3083">
        <v>9280</v>
      </c>
      <c r="F13" s="3084">
        <f>F157</f>
        <v>9280</v>
      </c>
      <c r="H13" s="113"/>
      <c r="I13" s="356"/>
      <c r="J13" s="356"/>
      <c r="K13" s="356"/>
    </row>
    <row r="14" spans="1:11" s="114" customFormat="1" ht="12.75" x14ac:dyDescent="0.25">
      <c r="B14" s="675"/>
      <c r="C14" s="2702" t="s">
        <v>84</v>
      </c>
      <c r="D14" s="2703" t="s">
        <v>85</v>
      </c>
      <c r="E14" s="2789">
        <v>20000</v>
      </c>
      <c r="F14" s="3085">
        <f>F199</f>
        <v>20000</v>
      </c>
      <c r="H14" s="113"/>
      <c r="I14" s="356"/>
      <c r="J14" s="356"/>
      <c r="K14" s="356"/>
    </row>
    <row r="15" spans="1:11" s="114" customFormat="1" ht="12.75" x14ac:dyDescent="0.25">
      <c r="B15" s="675"/>
      <c r="C15" s="2704" t="s">
        <v>298</v>
      </c>
      <c r="D15" s="2705" t="s">
        <v>299</v>
      </c>
      <c r="E15" s="2789">
        <v>4467</v>
      </c>
      <c r="F15" s="3085">
        <f>F209</f>
        <v>4467</v>
      </c>
      <c r="H15" s="113"/>
      <c r="I15" s="356"/>
      <c r="J15" s="356"/>
      <c r="K15" s="356"/>
    </row>
    <row r="16" spans="1:11" s="114" customFormat="1" ht="13.5" thickBot="1" x14ac:dyDescent="0.3">
      <c r="B16" s="675"/>
      <c r="C16" s="2706" t="s">
        <v>88</v>
      </c>
      <c r="D16" s="2707" t="s">
        <v>89</v>
      </c>
      <c r="E16" s="2790">
        <v>23980</v>
      </c>
      <c r="F16" s="3086">
        <f>F223</f>
        <v>0</v>
      </c>
      <c r="H16" s="113"/>
      <c r="I16" s="356"/>
      <c r="J16" s="356"/>
      <c r="K16" s="356"/>
    </row>
    <row r="17" spans="1:11" s="9" customFormat="1" ht="12.75" customHeight="1" x14ac:dyDescent="0.25">
      <c r="B17" s="121"/>
      <c r="C17" s="8"/>
      <c r="D17" s="8"/>
      <c r="E17" s="535"/>
      <c r="F17" s="535"/>
      <c r="G17" s="535"/>
      <c r="I17" s="670"/>
      <c r="J17" s="670"/>
      <c r="K17" s="670"/>
    </row>
    <row r="18" spans="1:11" ht="18.95" customHeight="1" x14ac:dyDescent="0.2">
      <c r="B18" s="124" t="s">
        <v>550</v>
      </c>
      <c r="C18" s="124"/>
      <c r="D18" s="124"/>
      <c r="E18" s="124"/>
      <c r="F18" s="124"/>
      <c r="G18" s="124"/>
      <c r="H18" s="124"/>
    </row>
    <row r="19" spans="1:11" ht="12.75" customHeight="1" thickBot="1" x14ac:dyDescent="0.25">
      <c r="B19" s="99"/>
      <c r="C19" s="99"/>
      <c r="D19" s="99"/>
      <c r="E19" s="100"/>
      <c r="F19" s="100"/>
      <c r="G19" s="100"/>
      <c r="H19" s="100" t="s">
        <v>73</v>
      </c>
      <c r="K19" s="83"/>
    </row>
    <row r="20" spans="1:11" ht="31.5" customHeight="1" thickBot="1" x14ac:dyDescent="0.25">
      <c r="A20" s="2715" t="s">
        <v>7</v>
      </c>
      <c r="B20" s="2716" t="s">
        <v>91</v>
      </c>
      <c r="C20" s="2717" t="s">
        <v>551</v>
      </c>
      <c r="D20" s="2718" t="s">
        <v>552</v>
      </c>
      <c r="E20" s="2719" t="s">
        <v>94</v>
      </c>
      <c r="F20" s="2769" t="s">
        <v>2656</v>
      </c>
      <c r="G20" s="3521" t="s">
        <v>95</v>
      </c>
      <c r="H20" s="3522"/>
      <c r="K20" s="83"/>
    </row>
    <row r="21" spans="1:11" s="440" customFormat="1" ht="15" customHeight="1" thickBot="1" x14ac:dyDescent="0.3">
      <c r="A21" s="111">
        <f>A22</f>
        <v>4300</v>
      </c>
      <c r="B21" s="109" t="s">
        <v>3</v>
      </c>
      <c r="C21" s="470" t="s">
        <v>96</v>
      </c>
      <c r="D21" s="110" t="s">
        <v>97</v>
      </c>
      <c r="E21" s="126">
        <f>E22</f>
        <v>5100</v>
      </c>
      <c r="F21" s="126">
        <f>+F22</f>
        <v>5100</v>
      </c>
      <c r="G21" s="3523" t="s">
        <v>10</v>
      </c>
      <c r="H21" s="3524"/>
      <c r="I21" s="679"/>
      <c r="J21" s="679"/>
    </row>
    <row r="22" spans="1:11" s="440" customFormat="1" ht="12.75" customHeight="1" x14ac:dyDescent="0.25">
      <c r="A22" s="375">
        <f>SUM(A23:A26)</f>
        <v>4300</v>
      </c>
      <c r="B22" s="1016" t="s">
        <v>10</v>
      </c>
      <c r="C22" s="3292" t="s">
        <v>10</v>
      </c>
      <c r="D22" s="3293" t="s">
        <v>553</v>
      </c>
      <c r="E22" s="3294">
        <f>SUM(E23:E26)</f>
        <v>5100</v>
      </c>
      <c r="F22" s="3295">
        <f>SUM(F23:F26)</f>
        <v>5100</v>
      </c>
      <c r="G22" s="3531"/>
      <c r="H22" s="3532"/>
      <c r="I22" s="679"/>
      <c r="J22" s="679"/>
    </row>
    <row r="23" spans="1:11" s="440" customFormat="1" ht="12.75" customHeight="1" x14ac:dyDescent="0.25">
      <c r="A23" s="368">
        <v>2800</v>
      </c>
      <c r="B23" s="684" t="s">
        <v>98</v>
      </c>
      <c r="C23" s="685" t="s">
        <v>554</v>
      </c>
      <c r="D23" s="686" t="s">
        <v>555</v>
      </c>
      <c r="E23" s="687">
        <v>4500</v>
      </c>
      <c r="F23" s="2728">
        <v>4500</v>
      </c>
      <c r="G23" s="3529"/>
      <c r="H23" s="3530"/>
      <c r="I23" s="679"/>
      <c r="J23" s="679"/>
    </row>
    <row r="24" spans="1:11" s="440" customFormat="1" ht="12.75" customHeight="1" x14ac:dyDescent="0.25">
      <c r="A24" s="368">
        <v>600</v>
      </c>
      <c r="B24" s="684" t="s">
        <v>98</v>
      </c>
      <c r="C24" s="685" t="s">
        <v>556</v>
      </c>
      <c r="D24" s="686" t="s">
        <v>557</v>
      </c>
      <c r="E24" s="687">
        <v>600</v>
      </c>
      <c r="F24" s="2728">
        <v>0</v>
      </c>
      <c r="G24" s="3529"/>
      <c r="H24" s="3530"/>
      <c r="I24" s="679"/>
      <c r="J24" s="679"/>
    </row>
    <row r="25" spans="1:11" s="440" customFormat="1" ht="12.75" customHeight="1" x14ac:dyDescent="0.25">
      <c r="A25" s="368">
        <v>500</v>
      </c>
      <c r="B25" s="443" t="s">
        <v>98</v>
      </c>
      <c r="C25" s="685" t="s">
        <v>558</v>
      </c>
      <c r="D25" s="686" t="s">
        <v>559</v>
      </c>
      <c r="E25" s="687"/>
      <c r="F25" s="2728">
        <v>600</v>
      </c>
      <c r="G25" s="3529"/>
      <c r="H25" s="3530"/>
      <c r="I25" s="679"/>
      <c r="J25" s="679"/>
    </row>
    <row r="26" spans="1:11" s="440" customFormat="1" ht="12.75" customHeight="1" thickBot="1" x14ac:dyDescent="0.3">
      <c r="A26" s="688">
        <v>400</v>
      </c>
      <c r="B26" s="461" t="s">
        <v>98</v>
      </c>
      <c r="C26" s="689" t="s">
        <v>560</v>
      </c>
      <c r="D26" s="690" t="s">
        <v>561</v>
      </c>
      <c r="E26" s="691"/>
      <c r="F26" s="2729">
        <v>0</v>
      </c>
      <c r="G26" s="3533"/>
      <c r="H26" s="3534"/>
      <c r="I26" s="679"/>
      <c r="J26" s="679"/>
    </row>
    <row r="27" spans="1:11" s="178" customFormat="1" ht="13.5" customHeight="1" x14ac:dyDescent="0.25">
      <c r="A27" s="692"/>
      <c r="B27" s="465"/>
      <c r="C27" s="465"/>
      <c r="D27" s="693"/>
      <c r="E27" s="692"/>
      <c r="F27" s="692"/>
      <c r="G27" s="694"/>
      <c r="I27" s="180"/>
      <c r="J27" s="180"/>
      <c r="K27" s="180"/>
    </row>
    <row r="28" spans="1:11" ht="18.95" customHeight="1" x14ac:dyDescent="0.2">
      <c r="B28" s="124" t="s">
        <v>562</v>
      </c>
      <c r="C28" s="124"/>
      <c r="D28" s="124"/>
      <c r="E28" s="124"/>
      <c r="F28" s="124"/>
      <c r="G28" s="124"/>
      <c r="H28" s="124"/>
    </row>
    <row r="29" spans="1:11" ht="12.75" customHeight="1" thickBot="1" x14ac:dyDescent="0.25">
      <c r="B29" s="99"/>
      <c r="C29" s="99"/>
      <c r="D29" s="99"/>
      <c r="E29" s="99"/>
      <c r="F29" s="99"/>
      <c r="G29" s="99"/>
      <c r="H29" s="100" t="s">
        <v>73</v>
      </c>
    </row>
    <row r="30" spans="1:11" ht="31.5" customHeight="1" thickBot="1" x14ac:dyDescent="0.25">
      <c r="A30" s="3271" t="s">
        <v>7</v>
      </c>
      <c r="B30" s="2721" t="s">
        <v>281</v>
      </c>
      <c r="C30" s="2722" t="s">
        <v>563</v>
      </c>
      <c r="D30" s="2541" t="s">
        <v>564</v>
      </c>
      <c r="E30" s="3275" t="s">
        <v>565</v>
      </c>
      <c r="F30" s="3275" t="s">
        <v>566</v>
      </c>
      <c r="G30" s="2676" t="s">
        <v>94</v>
      </c>
      <c r="H30" s="3270" t="s">
        <v>9</v>
      </c>
    </row>
    <row r="31" spans="1:11" ht="15" customHeight="1" thickBot="1" x14ac:dyDescent="0.25">
      <c r="A31" s="695">
        <f>SUM(A32:A95)</f>
        <v>295627.49999999994</v>
      </c>
      <c r="B31" s="696" t="s">
        <v>3</v>
      </c>
      <c r="C31" s="697" t="s">
        <v>567</v>
      </c>
      <c r="D31" s="698" t="s">
        <v>97</v>
      </c>
      <c r="E31" s="699">
        <f>SUM(E32:E95)</f>
        <v>240350.85</v>
      </c>
      <c r="F31" s="2723">
        <f>SUM(F32:F95)</f>
        <v>35659</v>
      </c>
      <c r="G31" s="2724">
        <f>SUM(G32:G95)</f>
        <v>293627.5</v>
      </c>
      <c r="H31" s="2724">
        <f>SUM(H32:H95)</f>
        <v>276009.84999999998</v>
      </c>
      <c r="I31" s="700"/>
    </row>
    <row r="32" spans="1:11" s="440" customFormat="1" ht="22.5" x14ac:dyDescent="0.25">
      <c r="A32" s="701">
        <v>5851.9800000000005</v>
      </c>
      <c r="B32" s="702" t="s">
        <v>98</v>
      </c>
      <c r="C32" s="703" t="s">
        <v>568</v>
      </c>
      <c r="D32" s="704" t="s">
        <v>569</v>
      </c>
      <c r="E32" s="705">
        <v>4277.08</v>
      </c>
      <c r="F32" s="706">
        <v>701</v>
      </c>
      <c r="G32" s="2986">
        <v>5295.83</v>
      </c>
      <c r="H32" s="2730">
        <f>E32+F32</f>
        <v>4978.08</v>
      </c>
      <c r="I32" s="679"/>
      <c r="J32" s="679"/>
      <c r="K32" s="679"/>
    </row>
    <row r="33" spans="1:11" s="440" customFormat="1" ht="22.5" x14ac:dyDescent="0.25">
      <c r="A33" s="327">
        <v>4892.67</v>
      </c>
      <c r="B33" s="707" t="s">
        <v>98</v>
      </c>
      <c r="C33" s="708" t="s">
        <v>570</v>
      </c>
      <c r="D33" s="709" t="s">
        <v>571</v>
      </c>
      <c r="E33" s="710">
        <v>3713.7</v>
      </c>
      <c r="F33" s="711">
        <v>960</v>
      </c>
      <c r="G33" s="712">
        <v>4972.0200000000004</v>
      </c>
      <c r="H33" s="2731">
        <f t="shared" ref="H33:H68" si="0">+E33+F33</f>
        <v>4673.7</v>
      </c>
      <c r="I33" s="679"/>
      <c r="J33" s="679"/>
      <c r="K33" s="679"/>
    </row>
    <row r="34" spans="1:11" s="440" customFormat="1" ht="13.5" customHeight="1" x14ac:dyDescent="0.25">
      <c r="A34" s="327">
        <v>1563.3600000000001</v>
      </c>
      <c r="B34" s="713" t="s">
        <v>98</v>
      </c>
      <c r="C34" s="708">
        <v>1406</v>
      </c>
      <c r="D34" s="714" t="s">
        <v>572</v>
      </c>
      <c r="E34" s="710">
        <v>1391.73</v>
      </c>
      <c r="F34" s="711">
        <v>104</v>
      </c>
      <c r="G34" s="712">
        <v>1591.2</v>
      </c>
      <c r="H34" s="2731">
        <f t="shared" si="0"/>
        <v>1495.73</v>
      </c>
      <c r="I34" s="679"/>
      <c r="J34" s="679"/>
      <c r="K34" s="679"/>
    </row>
    <row r="35" spans="1:11" s="440" customFormat="1" ht="22.5" x14ac:dyDescent="0.25">
      <c r="A35" s="327">
        <v>3029.6400000000003</v>
      </c>
      <c r="B35" s="713" t="s">
        <v>98</v>
      </c>
      <c r="C35" s="708" t="s">
        <v>573</v>
      </c>
      <c r="D35" s="714" t="s">
        <v>574</v>
      </c>
      <c r="E35" s="710">
        <v>2792.09</v>
      </c>
      <c r="F35" s="711">
        <v>119</v>
      </c>
      <c r="G35" s="712">
        <v>3096.9</v>
      </c>
      <c r="H35" s="2731">
        <f t="shared" si="0"/>
        <v>2911.09</v>
      </c>
      <c r="I35" s="679"/>
      <c r="J35" s="679"/>
      <c r="K35" s="679"/>
    </row>
    <row r="36" spans="1:11" s="440" customFormat="1" ht="33.75" x14ac:dyDescent="0.25">
      <c r="A36" s="327">
        <v>7345.97</v>
      </c>
      <c r="B36" s="713" t="s">
        <v>98</v>
      </c>
      <c r="C36" s="708">
        <v>1421</v>
      </c>
      <c r="D36" s="714" t="s">
        <v>575</v>
      </c>
      <c r="E36" s="710">
        <v>6225.64</v>
      </c>
      <c r="F36" s="711">
        <v>1142</v>
      </c>
      <c r="G36" s="712">
        <v>7837.91</v>
      </c>
      <c r="H36" s="2731">
        <f t="shared" si="0"/>
        <v>7367.64</v>
      </c>
      <c r="I36" s="679"/>
      <c r="J36" s="679"/>
      <c r="K36" s="679"/>
    </row>
    <row r="37" spans="1:11" s="440" customFormat="1" ht="22.5" x14ac:dyDescent="0.25">
      <c r="A37" s="327">
        <v>2064.09</v>
      </c>
      <c r="B37" s="713" t="s">
        <v>98</v>
      </c>
      <c r="C37" s="708" t="s">
        <v>576</v>
      </c>
      <c r="D37" s="714" t="s">
        <v>577</v>
      </c>
      <c r="E37" s="710">
        <v>1977.13</v>
      </c>
      <c r="F37" s="711">
        <v>89</v>
      </c>
      <c r="G37" s="712">
        <v>2198.0100000000002</v>
      </c>
      <c r="H37" s="2731">
        <f t="shared" si="0"/>
        <v>2066.13</v>
      </c>
      <c r="I37" s="679"/>
      <c r="J37" s="679"/>
      <c r="K37" s="679"/>
    </row>
    <row r="38" spans="1:11" s="440" customFormat="1" ht="22.5" x14ac:dyDescent="0.25">
      <c r="A38" s="327">
        <v>3238.21</v>
      </c>
      <c r="B38" s="713" t="s">
        <v>98</v>
      </c>
      <c r="C38" s="708" t="s">
        <v>578</v>
      </c>
      <c r="D38" s="714" t="s">
        <v>579</v>
      </c>
      <c r="E38" s="710">
        <v>2735.25</v>
      </c>
      <c r="F38" s="711">
        <v>369</v>
      </c>
      <c r="G38" s="712">
        <v>3302.39</v>
      </c>
      <c r="H38" s="2731">
        <f t="shared" si="0"/>
        <v>3104.25</v>
      </c>
      <c r="I38" s="679"/>
      <c r="J38" s="679"/>
      <c r="K38" s="679"/>
    </row>
    <row r="39" spans="1:11" s="440" customFormat="1" ht="22.5" x14ac:dyDescent="0.25">
      <c r="A39" s="327">
        <v>6065.31</v>
      </c>
      <c r="B39" s="713" t="s">
        <v>98</v>
      </c>
      <c r="C39" s="708" t="s">
        <v>580</v>
      </c>
      <c r="D39" s="714" t="s">
        <v>581</v>
      </c>
      <c r="E39" s="710">
        <v>5443.87</v>
      </c>
      <c r="F39" s="711">
        <v>370</v>
      </c>
      <c r="G39" s="712">
        <v>6184.97</v>
      </c>
      <c r="H39" s="2731">
        <f t="shared" si="0"/>
        <v>5813.87</v>
      </c>
      <c r="I39" s="679"/>
      <c r="J39" s="679"/>
      <c r="K39" s="679"/>
    </row>
    <row r="40" spans="1:11" s="440" customFormat="1" ht="22.5" x14ac:dyDescent="0.25">
      <c r="A40" s="327">
        <v>11259.32</v>
      </c>
      <c r="B40" s="713" t="s">
        <v>98</v>
      </c>
      <c r="C40" s="708" t="s">
        <v>582</v>
      </c>
      <c r="D40" s="714" t="s">
        <v>583</v>
      </c>
      <c r="E40" s="710">
        <v>8688.73</v>
      </c>
      <c r="F40" s="711">
        <v>3257.2</v>
      </c>
      <c r="G40" s="712">
        <v>12708.439999999999</v>
      </c>
      <c r="H40" s="2731">
        <f t="shared" si="0"/>
        <v>11945.93</v>
      </c>
      <c r="I40" s="679"/>
      <c r="J40" s="679"/>
      <c r="K40" s="679"/>
    </row>
    <row r="41" spans="1:11" s="440" customFormat="1" ht="22.5" x14ac:dyDescent="0.25">
      <c r="A41" s="327">
        <v>17838.27</v>
      </c>
      <c r="B41" s="713" t="s">
        <v>98</v>
      </c>
      <c r="C41" s="708" t="s">
        <v>584</v>
      </c>
      <c r="D41" s="714" t="s">
        <v>585</v>
      </c>
      <c r="E41" s="710">
        <v>13481.74</v>
      </c>
      <c r="F41" s="711">
        <v>2819</v>
      </c>
      <c r="G41" s="712">
        <v>17341.21</v>
      </c>
      <c r="H41" s="2731">
        <f t="shared" si="0"/>
        <v>16300.74</v>
      </c>
      <c r="I41" s="679"/>
      <c r="J41" s="679"/>
      <c r="K41" s="679"/>
    </row>
    <row r="42" spans="1:11" s="440" customFormat="1" ht="22.5" x14ac:dyDescent="0.25">
      <c r="A42" s="327">
        <v>9861.01</v>
      </c>
      <c r="B42" s="713" t="s">
        <v>98</v>
      </c>
      <c r="C42" s="708" t="s">
        <v>586</v>
      </c>
      <c r="D42" s="714" t="s">
        <v>587</v>
      </c>
      <c r="E42" s="710">
        <v>8371.82</v>
      </c>
      <c r="F42" s="711">
        <v>1535</v>
      </c>
      <c r="G42" s="712">
        <v>10539.17</v>
      </c>
      <c r="H42" s="2731">
        <f t="shared" si="0"/>
        <v>9906.82</v>
      </c>
      <c r="I42" s="679"/>
      <c r="J42" s="679"/>
      <c r="K42" s="679"/>
    </row>
    <row r="43" spans="1:11" s="440" customFormat="1" ht="22.5" x14ac:dyDescent="0.25">
      <c r="A43" s="327">
        <v>11538.21</v>
      </c>
      <c r="B43" s="713" t="s">
        <v>98</v>
      </c>
      <c r="C43" s="708" t="s">
        <v>588</v>
      </c>
      <c r="D43" s="714" t="s">
        <v>589</v>
      </c>
      <c r="E43" s="710">
        <v>10837.75</v>
      </c>
      <c r="F43" s="711">
        <v>588</v>
      </c>
      <c r="G43" s="712">
        <v>12155.05</v>
      </c>
      <c r="H43" s="2731">
        <f t="shared" si="0"/>
        <v>11425.75</v>
      </c>
      <c r="I43" s="679"/>
      <c r="J43" s="679"/>
      <c r="K43" s="679"/>
    </row>
    <row r="44" spans="1:11" s="440" customFormat="1" ht="22.5" x14ac:dyDescent="0.25">
      <c r="A44" s="327">
        <v>10618.14</v>
      </c>
      <c r="B44" s="713" t="s">
        <v>98</v>
      </c>
      <c r="C44" s="708" t="s">
        <v>590</v>
      </c>
      <c r="D44" s="714" t="s">
        <v>591</v>
      </c>
      <c r="E44" s="710">
        <v>7581.4599999999991</v>
      </c>
      <c r="F44" s="711">
        <v>2371</v>
      </c>
      <c r="G44" s="712">
        <v>10587.72</v>
      </c>
      <c r="H44" s="2731">
        <f t="shared" si="0"/>
        <v>9952.4599999999991</v>
      </c>
      <c r="I44" s="679"/>
      <c r="J44" s="679"/>
      <c r="K44" s="679"/>
    </row>
    <row r="45" spans="1:11" s="440" customFormat="1" ht="22.5" x14ac:dyDescent="0.25">
      <c r="A45" s="327">
        <v>5034.43</v>
      </c>
      <c r="B45" s="713" t="s">
        <v>98</v>
      </c>
      <c r="C45" s="708" t="s">
        <v>592</v>
      </c>
      <c r="D45" s="714" t="s">
        <v>593</v>
      </c>
      <c r="E45" s="710">
        <v>4132.9399999999996</v>
      </c>
      <c r="F45" s="711">
        <v>825.5</v>
      </c>
      <c r="G45" s="712">
        <v>5274.94</v>
      </c>
      <c r="H45" s="2731">
        <f t="shared" si="0"/>
        <v>4958.4399999999996</v>
      </c>
      <c r="I45" s="679"/>
      <c r="J45" s="679"/>
      <c r="K45" s="679"/>
    </row>
    <row r="46" spans="1:11" s="440" customFormat="1" ht="22.5" x14ac:dyDescent="0.25">
      <c r="A46" s="327">
        <v>3898.44</v>
      </c>
      <c r="B46" s="713" t="s">
        <v>98</v>
      </c>
      <c r="C46" s="708" t="s">
        <v>594</v>
      </c>
      <c r="D46" s="714" t="s">
        <v>595</v>
      </c>
      <c r="E46" s="710">
        <v>3994.21</v>
      </c>
      <c r="F46" s="711">
        <v>263</v>
      </c>
      <c r="G46" s="712">
        <v>4528.95</v>
      </c>
      <c r="H46" s="2731">
        <f t="shared" si="0"/>
        <v>4257.21</v>
      </c>
      <c r="I46" s="679"/>
      <c r="J46" s="679"/>
      <c r="K46" s="679"/>
    </row>
    <row r="47" spans="1:11" s="440" customFormat="1" ht="13.5" customHeight="1" x14ac:dyDescent="0.25">
      <c r="A47" s="327">
        <v>3655.94</v>
      </c>
      <c r="B47" s="713" t="s">
        <v>98</v>
      </c>
      <c r="C47" s="708" t="s">
        <v>596</v>
      </c>
      <c r="D47" s="714" t="s">
        <v>597</v>
      </c>
      <c r="E47" s="710">
        <v>3035.38</v>
      </c>
      <c r="F47" s="711">
        <v>279</v>
      </c>
      <c r="G47" s="712">
        <v>3525.94</v>
      </c>
      <c r="H47" s="2731">
        <f t="shared" si="0"/>
        <v>3314.38</v>
      </c>
      <c r="I47" s="679"/>
      <c r="J47" s="679"/>
      <c r="K47" s="679"/>
    </row>
    <row r="48" spans="1:11" s="440" customFormat="1" ht="22.5" x14ac:dyDescent="0.25">
      <c r="A48" s="327">
        <v>1995.42</v>
      </c>
      <c r="B48" s="713" t="s">
        <v>98</v>
      </c>
      <c r="C48" s="708" t="s">
        <v>598</v>
      </c>
      <c r="D48" s="714" t="s">
        <v>599</v>
      </c>
      <c r="E48" s="710">
        <v>1831.39</v>
      </c>
      <c r="F48" s="711">
        <v>2</v>
      </c>
      <c r="G48" s="712">
        <v>1950.42</v>
      </c>
      <c r="H48" s="2731">
        <f t="shared" si="0"/>
        <v>1833.39</v>
      </c>
      <c r="I48" s="679"/>
      <c r="J48" s="679"/>
      <c r="K48" s="679"/>
    </row>
    <row r="49" spans="1:11" s="440" customFormat="1" ht="22.5" x14ac:dyDescent="0.25">
      <c r="A49" s="327">
        <v>876.12</v>
      </c>
      <c r="B49" s="713" t="s">
        <v>98</v>
      </c>
      <c r="C49" s="708" t="s">
        <v>600</v>
      </c>
      <c r="D49" s="714" t="s">
        <v>601</v>
      </c>
      <c r="E49" s="710">
        <v>716.65</v>
      </c>
      <c r="F49" s="711">
        <v>39</v>
      </c>
      <c r="G49" s="712">
        <v>803.88</v>
      </c>
      <c r="H49" s="2731">
        <f t="shared" si="0"/>
        <v>755.65</v>
      </c>
      <c r="I49" s="679"/>
      <c r="J49" s="679"/>
      <c r="K49" s="679"/>
    </row>
    <row r="50" spans="1:11" s="440" customFormat="1" ht="22.5" x14ac:dyDescent="0.25">
      <c r="A50" s="327">
        <v>5595.4400000000005</v>
      </c>
      <c r="B50" s="713" t="s">
        <v>98</v>
      </c>
      <c r="C50" s="708" t="s">
        <v>602</v>
      </c>
      <c r="D50" s="714" t="s">
        <v>603</v>
      </c>
      <c r="E50" s="710">
        <v>4541.41</v>
      </c>
      <c r="F50" s="711">
        <v>613</v>
      </c>
      <c r="G50" s="712">
        <v>5483.42</v>
      </c>
      <c r="H50" s="2731">
        <f t="shared" si="0"/>
        <v>5154.41</v>
      </c>
      <c r="I50" s="679"/>
      <c r="J50" s="679"/>
      <c r="K50" s="679"/>
    </row>
    <row r="51" spans="1:11" s="85" customFormat="1" ht="13.5" customHeight="1" x14ac:dyDescent="0.2">
      <c r="A51" s="327">
        <v>2048.06</v>
      </c>
      <c r="B51" s="715" t="s">
        <v>98</v>
      </c>
      <c r="C51" s="703" t="s">
        <v>604</v>
      </c>
      <c r="D51" s="716" t="s">
        <v>605</v>
      </c>
      <c r="E51" s="717">
        <v>2349.4</v>
      </c>
      <c r="F51" s="718">
        <v>35</v>
      </c>
      <c r="G51" s="2987">
        <v>2536.6</v>
      </c>
      <c r="H51" s="2731">
        <f t="shared" si="0"/>
        <v>2384.4</v>
      </c>
    </row>
    <row r="52" spans="1:11" s="85" customFormat="1" ht="22.5" x14ac:dyDescent="0.2">
      <c r="A52" s="327">
        <v>1791.17</v>
      </c>
      <c r="B52" s="719" t="s">
        <v>98</v>
      </c>
      <c r="C52" s="708" t="s">
        <v>606</v>
      </c>
      <c r="D52" s="714" t="s">
        <v>607</v>
      </c>
      <c r="E52" s="710">
        <v>1583.46</v>
      </c>
      <c r="F52" s="711">
        <v>123.2</v>
      </c>
      <c r="G52" s="712">
        <v>1815.6000000000001</v>
      </c>
      <c r="H52" s="2731">
        <f t="shared" si="0"/>
        <v>1706.66</v>
      </c>
    </row>
    <row r="53" spans="1:11" s="85" customFormat="1" ht="22.5" x14ac:dyDescent="0.2">
      <c r="A53" s="327">
        <v>4097.6499999999996</v>
      </c>
      <c r="B53" s="719" t="s">
        <v>98</v>
      </c>
      <c r="C53" s="708" t="s">
        <v>608</v>
      </c>
      <c r="D53" s="714" t="s">
        <v>609</v>
      </c>
      <c r="E53" s="710">
        <v>2826.01</v>
      </c>
      <c r="F53" s="711">
        <v>964</v>
      </c>
      <c r="G53" s="712">
        <v>4031.93</v>
      </c>
      <c r="H53" s="2731">
        <f t="shared" si="0"/>
        <v>3790.01</v>
      </c>
    </row>
    <row r="54" spans="1:11" s="85" customFormat="1" ht="22.5" x14ac:dyDescent="0.2">
      <c r="A54" s="327">
        <v>7615</v>
      </c>
      <c r="B54" s="719" t="s">
        <v>98</v>
      </c>
      <c r="C54" s="708" t="s">
        <v>610</v>
      </c>
      <c r="D54" s="714" t="s">
        <v>611</v>
      </c>
      <c r="E54" s="710">
        <v>5833.72</v>
      </c>
      <c r="F54" s="711">
        <v>1226</v>
      </c>
      <c r="G54" s="712">
        <v>7510.34</v>
      </c>
      <c r="H54" s="2731">
        <f t="shared" si="0"/>
        <v>7059.72</v>
      </c>
    </row>
    <row r="55" spans="1:11" s="85" customFormat="1" ht="22.5" x14ac:dyDescent="0.2">
      <c r="A55" s="327">
        <v>3447.3700000000003</v>
      </c>
      <c r="B55" s="719" t="s">
        <v>98</v>
      </c>
      <c r="C55" s="708" t="s">
        <v>612</v>
      </c>
      <c r="D55" s="714" t="s">
        <v>613</v>
      </c>
      <c r="E55" s="710">
        <v>2357.06</v>
      </c>
      <c r="F55" s="711">
        <v>90</v>
      </c>
      <c r="G55" s="712">
        <v>2603.25</v>
      </c>
      <c r="H55" s="2731">
        <f t="shared" si="0"/>
        <v>2447.06</v>
      </c>
    </row>
    <row r="56" spans="1:11" s="85" customFormat="1" ht="34.5" customHeight="1" thickBot="1" x14ac:dyDescent="0.25">
      <c r="A56" s="730">
        <v>3079.6800000000003</v>
      </c>
      <c r="B56" s="2989" t="s">
        <v>98</v>
      </c>
      <c r="C56" s="731" t="s">
        <v>614</v>
      </c>
      <c r="D56" s="2990" t="s">
        <v>615</v>
      </c>
      <c r="E56" s="2991">
        <v>2424.6999999999998</v>
      </c>
      <c r="F56" s="2992">
        <v>516</v>
      </c>
      <c r="G56" s="2988">
        <v>3128.4</v>
      </c>
      <c r="H56" s="2732">
        <f t="shared" si="0"/>
        <v>2940.7</v>
      </c>
    </row>
    <row r="57" spans="1:11" s="85" customFormat="1" ht="13.5" customHeight="1" x14ac:dyDescent="0.2">
      <c r="A57" s="157"/>
      <c r="B57" s="102"/>
      <c r="C57" s="102"/>
      <c r="D57" s="104"/>
      <c r="E57" s="157"/>
      <c r="F57" s="464"/>
      <c r="G57" s="555"/>
      <c r="H57" s="555"/>
    </row>
    <row r="58" spans="1:11" ht="18.95" customHeight="1" x14ac:dyDescent="0.2">
      <c r="B58" s="124" t="s">
        <v>562</v>
      </c>
      <c r="C58" s="124"/>
      <c r="D58" s="124"/>
      <c r="E58" s="124"/>
      <c r="F58" s="124"/>
      <c r="G58" s="124"/>
      <c r="H58" s="124"/>
    </row>
    <row r="59" spans="1:11" ht="12.75" customHeight="1" thickBot="1" x14ac:dyDescent="0.25">
      <c r="B59" s="99"/>
      <c r="C59" s="99"/>
      <c r="D59" s="99"/>
      <c r="E59" s="99"/>
      <c r="F59" s="99"/>
      <c r="G59" s="99"/>
      <c r="H59" s="100" t="s">
        <v>73</v>
      </c>
    </row>
    <row r="60" spans="1:11" ht="31.5" customHeight="1" thickBot="1" x14ac:dyDescent="0.25">
      <c r="A60" s="3271" t="s">
        <v>7</v>
      </c>
      <c r="B60" s="3272" t="s">
        <v>281</v>
      </c>
      <c r="C60" s="3273" t="s">
        <v>563</v>
      </c>
      <c r="D60" s="3274" t="s">
        <v>564</v>
      </c>
      <c r="E60" s="3275" t="s">
        <v>565</v>
      </c>
      <c r="F60" s="3275" t="s">
        <v>566</v>
      </c>
      <c r="G60" s="2183" t="s">
        <v>94</v>
      </c>
      <c r="H60" s="3270" t="s">
        <v>9</v>
      </c>
    </row>
    <row r="61" spans="1:11" s="85" customFormat="1" ht="15" customHeight="1" thickBot="1" x14ac:dyDescent="0.25">
      <c r="A61" s="720" t="s">
        <v>10</v>
      </c>
      <c r="B61" s="696" t="s">
        <v>10</v>
      </c>
      <c r="C61" s="697" t="s">
        <v>10</v>
      </c>
      <c r="D61" s="698" t="s">
        <v>10</v>
      </c>
      <c r="E61" s="721" t="s">
        <v>10</v>
      </c>
      <c r="F61" s="722" t="s">
        <v>10</v>
      </c>
      <c r="G61" s="723" t="s">
        <v>177</v>
      </c>
      <c r="H61" s="723" t="s">
        <v>177</v>
      </c>
    </row>
    <row r="62" spans="1:11" s="85" customFormat="1" ht="22.5" x14ac:dyDescent="0.2">
      <c r="A62" s="3354">
        <v>7030.93</v>
      </c>
      <c r="B62" s="715" t="s">
        <v>98</v>
      </c>
      <c r="C62" s="703" t="s">
        <v>616</v>
      </c>
      <c r="D62" s="716" t="s">
        <v>617</v>
      </c>
      <c r="E62" s="717">
        <v>5850.96</v>
      </c>
      <c r="F62" s="718">
        <v>816</v>
      </c>
      <c r="G62" s="2987">
        <v>7092.51</v>
      </c>
      <c r="H62" s="3355">
        <f t="shared" si="0"/>
        <v>6666.96</v>
      </c>
    </row>
    <row r="63" spans="1:11" s="85" customFormat="1" ht="22.5" x14ac:dyDescent="0.2">
      <c r="A63" s="327">
        <v>6654.17</v>
      </c>
      <c r="B63" s="715" t="s">
        <v>98</v>
      </c>
      <c r="C63" s="703" t="s">
        <v>618</v>
      </c>
      <c r="D63" s="716" t="s">
        <v>619</v>
      </c>
      <c r="E63" s="717">
        <v>5152.37</v>
      </c>
      <c r="F63" s="718">
        <v>1089</v>
      </c>
      <c r="G63" s="2987">
        <v>6639.75</v>
      </c>
      <c r="H63" s="2731">
        <f t="shared" si="0"/>
        <v>6241.37</v>
      </c>
    </row>
    <row r="64" spans="1:11" s="85" customFormat="1" ht="22.5" x14ac:dyDescent="0.2">
      <c r="A64" s="327">
        <v>3347.56</v>
      </c>
      <c r="B64" s="719" t="s">
        <v>98</v>
      </c>
      <c r="C64" s="708" t="s">
        <v>620</v>
      </c>
      <c r="D64" s="714" t="s">
        <v>621</v>
      </c>
      <c r="E64" s="710">
        <v>3047.38</v>
      </c>
      <c r="F64" s="711">
        <v>79</v>
      </c>
      <c r="G64" s="712">
        <v>3325.94</v>
      </c>
      <c r="H64" s="2731">
        <f t="shared" si="0"/>
        <v>3126.38</v>
      </c>
    </row>
    <row r="65" spans="1:11" s="85" customFormat="1" ht="22.5" x14ac:dyDescent="0.2">
      <c r="A65" s="327">
        <v>3482.95</v>
      </c>
      <c r="B65" s="719" t="s">
        <v>98</v>
      </c>
      <c r="C65" s="708" t="s">
        <v>622</v>
      </c>
      <c r="D65" s="714" t="s">
        <v>623</v>
      </c>
      <c r="E65" s="710">
        <v>3125.32</v>
      </c>
      <c r="F65" s="711">
        <v>141</v>
      </c>
      <c r="G65" s="712">
        <v>3474.81</v>
      </c>
      <c r="H65" s="2731">
        <f t="shared" si="0"/>
        <v>3266.32</v>
      </c>
    </row>
    <row r="66" spans="1:11" s="440" customFormat="1" ht="22.5" x14ac:dyDescent="0.25">
      <c r="A66" s="327">
        <v>1467.52</v>
      </c>
      <c r="B66" s="719" t="s">
        <v>98</v>
      </c>
      <c r="C66" s="708" t="s">
        <v>624</v>
      </c>
      <c r="D66" s="714" t="s">
        <v>625</v>
      </c>
      <c r="E66" s="710">
        <v>1325.84</v>
      </c>
      <c r="F66" s="711">
        <v>36</v>
      </c>
      <c r="G66" s="712">
        <v>1448.77</v>
      </c>
      <c r="H66" s="2731">
        <f t="shared" si="0"/>
        <v>1361.84</v>
      </c>
      <c r="I66" s="679"/>
      <c r="J66" s="679"/>
      <c r="K66" s="679"/>
    </row>
    <row r="67" spans="1:11" s="440" customFormat="1" ht="22.5" x14ac:dyDescent="0.25">
      <c r="A67" s="327">
        <v>1326</v>
      </c>
      <c r="B67" s="719" t="s">
        <v>98</v>
      </c>
      <c r="C67" s="708" t="s">
        <v>626</v>
      </c>
      <c r="D67" s="714" t="s">
        <v>627</v>
      </c>
      <c r="E67" s="710">
        <v>1208.56</v>
      </c>
      <c r="F67" s="711">
        <v>0</v>
      </c>
      <c r="G67" s="712">
        <v>1285.74</v>
      </c>
      <c r="H67" s="2731">
        <f t="shared" si="0"/>
        <v>1208.56</v>
      </c>
      <c r="I67" s="679"/>
      <c r="J67" s="679"/>
      <c r="K67" s="679"/>
    </row>
    <row r="68" spans="1:11" s="440" customFormat="1" ht="22.5" x14ac:dyDescent="0.25">
      <c r="A68" s="327">
        <v>1072.98</v>
      </c>
      <c r="B68" s="719" t="s">
        <v>98</v>
      </c>
      <c r="C68" s="708" t="s">
        <v>628</v>
      </c>
      <c r="D68" s="714" t="s">
        <v>629</v>
      </c>
      <c r="E68" s="710">
        <v>1087.9000000000001</v>
      </c>
      <c r="F68" s="711">
        <v>5</v>
      </c>
      <c r="G68" s="712">
        <v>1162.6600000000001</v>
      </c>
      <c r="H68" s="2731">
        <f t="shared" si="0"/>
        <v>1092.9000000000001</v>
      </c>
      <c r="I68" s="679"/>
      <c r="J68" s="679"/>
      <c r="K68" s="679"/>
    </row>
    <row r="69" spans="1:11" s="440" customFormat="1" ht="13.5" customHeight="1" x14ac:dyDescent="0.25">
      <c r="A69" s="3354">
        <v>4304.7299999999996</v>
      </c>
      <c r="B69" s="715" t="s">
        <v>98</v>
      </c>
      <c r="C69" s="703" t="s">
        <v>630</v>
      </c>
      <c r="D69" s="716" t="s">
        <v>631</v>
      </c>
      <c r="E69" s="717">
        <v>3061.98</v>
      </c>
      <c r="F69" s="718">
        <v>982</v>
      </c>
      <c r="G69" s="2987">
        <v>4302.1100000000006</v>
      </c>
      <c r="H69" s="3355">
        <f>+E69+F69</f>
        <v>4043.98</v>
      </c>
      <c r="I69" s="679"/>
      <c r="J69" s="679"/>
      <c r="K69" s="679"/>
    </row>
    <row r="70" spans="1:11" s="440" customFormat="1" ht="15" customHeight="1" x14ac:dyDescent="0.25">
      <c r="A70" s="327">
        <v>2249.2999999999997</v>
      </c>
      <c r="B70" s="715" t="s">
        <v>98</v>
      </c>
      <c r="C70" s="708" t="s">
        <v>632</v>
      </c>
      <c r="D70" s="714" t="s">
        <v>633</v>
      </c>
      <c r="E70" s="710">
        <v>1555.49</v>
      </c>
      <c r="F70" s="711">
        <v>340</v>
      </c>
      <c r="G70" s="712">
        <v>2016.48</v>
      </c>
      <c r="H70" s="2731">
        <f t="shared" ref="H70:H95" si="1">+E70+F70</f>
        <v>1895.49</v>
      </c>
      <c r="I70" s="679"/>
      <c r="J70" s="679"/>
      <c r="K70" s="679"/>
    </row>
    <row r="71" spans="1:11" s="440" customFormat="1" ht="22.5" x14ac:dyDescent="0.25">
      <c r="A71" s="327">
        <v>2353.9700000000003</v>
      </c>
      <c r="B71" s="719" t="s">
        <v>98</v>
      </c>
      <c r="C71" s="708" t="s">
        <v>634</v>
      </c>
      <c r="D71" s="714" t="s">
        <v>635</v>
      </c>
      <c r="E71" s="710">
        <v>2181.0099999999998</v>
      </c>
      <c r="F71" s="711">
        <v>316.39999999999998</v>
      </c>
      <c r="G71" s="712">
        <v>2656.82</v>
      </c>
      <c r="H71" s="2731">
        <f t="shared" si="1"/>
        <v>2497.41</v>
      </c>
      <c r="I71" s="679"/>
      <c r="J71" s="679"/>
      <c r="K71" s="679"/>
    </row>
    <row r="72" spans="1:11" s="440" customFormat="1" ht="22.5" x14ac:dyDescent="0.25">
      <c r="A72" s="327">
        <v>5617.31</v>
      </c>
      <c r="B72" s="715" t="s">
        <v>98</v>
      </c>
      <c r="C72" s="708" t="s">
        <v>636</v>
      </c>
      <c r="D72" s="714" t="s">
        <v>637</v>
      </c>
      <c r="E72" s="710">
        <v>4608.0700000000006</v>
      </c>
      <c r="F72" s="711">
        <v>734.7</v>
      </c>
      <c r="G72" s="712">
        <v>5683.8</v>
      </c>
      <c r="H72" s="2731">
        <f t="shared" si="1"/>
        <v>5342.77</v>
      </c>
      <c r="I72" s="679"/>
      <c r="J72" s="679"/>
      <c r="K72" s="679"/>
    </row>
    <row r="73" spans="1:11" s="440" customFormat="1" ht="22.5" x14ac:dyDescent="0.25">
      <c r="A73" s="327">
        <v>17806.27</v>
      </c>
      <c r="B73" s="715" t="s">
        <v>98</v>
      </c>
      <c r="C73" s="703" t="s">
        <v>638</v>
      </c>
      <c r="D73" s="716" t="s">
        <v>639</v>
      </c>
      <c r="E73" s="717">
        <v>13545.36</v>
      </c>
      <c r="F73" s="711">
        <v>2783</v>
      </c>
      <c r="G73" s="712">
        <v>17370.599999999999</v>
      </c>
      <c r="H73" s="2731">
        <f t="shared" si="1"/>
        <v>16328.36</v>
      </c>
      <c r="I73" s="679"/>
      <c r="J73" s="679"/>
      <c r="K73" s="679"/>
    </row>
    <row r="74" spans="1:11" s="440" customFormat="1" ht="22.5" x14ac:dyDescent="0.25">
      <c r="A74" s="327">
        <v>9974.93</v>
      </c>
      <c r="B74" s="719" t="s">
        <v>98</v>
      </c>
      <c r="C74" s="708" t="s">
        <v>640</v>
      </c>
      <c r="D74" s="714" t="s">
        <v>641</v>
      </c>
      <c r="E74" s="710">
        <v>7007.08</v>
      </c>
      <c r="F74" s="711">
        <v>1205</v>
      </c>
      <c r="G74" s="712">
        <v>8736.26</v>
      </c>
      <c r="H74" s="2731">
        <f t="shared" si="1"/>
        <v>8212.08</v>
      </c>
      <c r="I74" s="679"/>
      <c r="J74" s="679"/>
      <c r="K74" s="679"/>
    </row>
    <row r="75" spans="1:11" s="440" customFormat="1" ht="22.5" x14ac:dyDescent="0.25">
      <c r="A75" s="327">
        <v>3784.27</v>
      </c>
      <c r="B75" s="719" t="s">
        <v>98</v>
      </c>
      <c r="C75" s="708" t="s">
        <v>642</v>
      </c>
      <c r="D75" s="714" t="s">
        <v>643</v>
      </c>
      <c r="E75" s="710">
        <v>3067.26</v>
      </c>
      <c r="F75" s="711">
        <v>847</v>
      </c>
      <c r="G75" s="712">
        <v>4164.1100000000006</v>
      </c>
      <c r="H75" s="2731">
        <f t="shared" si="1"/>
        <v>3914.26</v>
      </c>
      <c r="I75" s="679"/>
      <c r="J75" s="679"/>
      <c r="K75" s="679"/>
    </row>
    <row r="76" spans="1:11" s="440" customFormat="1" ht="22.5" x14ac:dyDescent="0.25">
      <c r="A76" s="327">
        <v>640.55999999999995</v>
      </c>
      <c r="B76" s="719" t="s">
        <v>98</v>
      </c>
      <c r="C76" s="708" t="s">
        <v>644</v>
      </c>
      <c r="D76" s="714" t="s">
        <v>645</v>
      </c>
      <c r="E76" s="710">
        <v>583.04999999999995</v>
      </c>
      <c r="F76" s="711">
        <v>0</v>
      </c>
      <c r="G76" s="712">
        <v>620.27</v>
      </c>
      <c r="H76" s="2731">
        <f t="shared" si="1"/>
        <v>583.04999999999995</v>
      </c>
      <c r="I76" s="679"/>
      <c r="J76" s="679"/>
      <c r="K76" s="679"/>
    </row>
    <row r="77" spans="1:11" s="440" customFormat="1" ht="22.5" x14ac:dyDescent="0.25">
      <c r="A77" s="327">
        <v>5230.7199999999993</v>
      </c>
      <c r="B77" s="719" t="s">
        <v>98</v>
      </c>
      <c r="C77" s="708" t="s">
        <v>646</v>
      </c>
      <c r="D77" s="714" t="s">
        <v>647</v>
      </c>
      <c r="E77" s="710">
        <v>4614.37</v>
      </c>
      <c r="F77" s="711">
        <v>211.2</v>
      </c>
      <c r="G77" s="712">
        <v>5133.58</v>
      </c>
      <c r="H77" s="2731">
        <f t="shared" si="1"/>
        <v>4825.57</v>
      </c>
      <c r="I77" s="679"/>
      <c r="J77" s="679"/>
      <c r="K77" s="679"/>
    </row>
    <row r="78" spans="1:11" s="440" customFormat="1" ht="22.5" x14ac:dyDescent="0.25">
      <c r="A78" s="327">
        <v>2594.37</v>
      </c>
      <c r="B78" s="719" t="s">
        <v>98</v>
      </c>
      <c r="C78" s="708" t="s">
        <v>648</v>
      </c>
      <c r="D78" s="714" t="s">
        <v>649</v>
      </c>
      <c r="E78" s="710">
        <v>2282.31</v>
      </c>
      <c r="F78" s="711">
        <v>113.1</v>
      </c>
      <c r="G78" s="712">
        <v>2548.31</v>
      </c>
      <c r="H78" s="2731">
        <f t="shared" si="1"/>
        <v>2395.41</v>
      </c>
      <c r="I78" s="679"/>
      <c r="J78" s="679"/>
      <c r="K78" s="679"/>
    </row>
    <row r="79" spans="1:11" s="440" customFormat="1" ht="13.5" customHeight="1" x14ac:dyDescent="0.25">
      <c r="A79" s="327">
        <v>4194.4500000000007</v>
      </c>
      <c r="B79" s="719" t="s">
        <v>98</v>
      </c>
      <c r="C79" s="708" t="s">
        <v>650</v>
      </c>
      <c r="D79" s="714" t="s">
        <v>651</v>
      </c>
      <c r="E79" s="710">
        <v>3810.8900000000003</v>
      </c>
      <c r="F79" s="711">
        <v>71.2</v>
      </c>
      <c r="G79" s="712">
        <v>4129.88</v>
      </c>
      <c r="H79" s="2731">
        <f t="shared" si="1"/>
        <v>3882.09</v>
      </c>
      <c r="I79" s="679"/>
      <c r="J79" s="679"/>
      <c r="K79" s="679"/>
    </row>
    <row r="80" spans="1:11" s="440" customFormat="1" ht="22.5" x14ac:dyDescent="0.25">
      <c r="A80" s="327">
        <v>1380.8500000000001</v>
      </c>
      <c r="B80" s="719" t="s">
        <v>98</v>
      </c>
      <c r="C80" s="703" t="s">
        <v>652</v>
      </c>
      <c r="D80" s="716" t="s">
        <v>653</v>
      </c>
      <c r="E80" s="710">
        <v>1320.96</v>
      </c>
      <c r="F80" s="711">
        <v>6</v>
      </c>
      <c r="G80" s="712">
        <v>1411.66</v>
      </c>
      <c r="H80" s="2731">
        <f t="shared" si="1"/>
        <v>1326.96</v>
      </c>
      <c r="I80" s="679"/>
      <c r="J80" s="679"/>
      <c r="K80" s="679"/>
    </row>
    <row r="81" spans="1:11" s="440" customFormat="1" ht="22.5" x14ac:dyDescent="0.25">
      <c r="A81" s="327">
        <v>3421.92</v>
      </c>
      <c r="B81" s="719" t="s">
        <v>98</v>
      </c>
      <c r="C81" s="703" t="s">
        <v>654</v>
      </c>
      <c r="D81" s="716" t="s">
        <v>655</v>
      </c>
      <c r="E81" s="710">
        <v>3063.81</v>
      </c>
      <c r="F81" s="711">
        <v>563.1</v>
      </c>
      <c r="G81" s="712">
        <v>3858.42</v>
      </c>
      <c r="H81" s="2731">
        <f t="shared" si="1"/>
        <v>3626.91</v>
      </c>
      <c r="I81" s="679"/>
      <c r="J81" s="679"/>
      <c r="K81" s="679"/>
    </row>
    <row r="82" spans="1:11" s="440" customFormat="1" ht="22.5" x14ac:dyDescent="0.25">
      <c r="A82" s="327">
        <v>2952.94</v>
      </c>
      <c r="B82" s="719" t="s">
        <v>98</v>
      </c>
      <c r="C82" s="708" t="s">
        <v>656</v>
      </c>
      <c r="D82" s="714" t="s">
        <v>657</v>
      </c>
      <c r="E82" s="710">
        <v>2858.77</v>
      </c>
      <c r="F82" s="711">
        <v>372</v>
      </c>
      <c r="G82" s="712">
        <v>3436.99</v>
      </c>
      <c r="H82" s="2731">
        <f t="shared" si="1"/>
        <v>3230.77</v>
      </c>
      <c r="I82" s="679"/>
      <c r="J82" s="679"/>
      <c r="K82" s="679"/>
    </row>
    <row r="83" spans="1:11" s="440" customFormat="1" ht="13.5" customHeight="1" x14ac:dyDescent="0.25">
      <c r="A83" s="327">
        <v>4394.84</v>
      </c>
      <c r="B83" s="719" t="s">
        <v>98</v>
      </c>
      <c r="C83" s="708" t="s">
        <v>658</v>
      </c>
      <c r="D83" s="714" t="s">
        <v>659</v>
      </c>
      <c r="E83" s="710">
        <v>4020.88</v>
      </c>
      <c r="F83" s="711">
        <v>99</v>
      </c>
      <c r="G83" s="712">
        <v>4382.8500000000004</v>
      </c>
      <c r="H83" s="2731">
        <f t="shared" si="1"/>
        <v>4119.88</v>
      </c>
      <c r="I83" s="679"/>
      <c r="J83" s="679"/>
      <c r="K83" s="679"/>
    </row>
    <row r="84" spans="1:11" s="440" customFormat="1" ht="22.5" x14ac:dyDescent="0.25">
      <c r="A84" s="327">
        <v>4741.42</v>
      </c>
      <c r="B84" s="719" t="s">
        <v>98</v>
      </c>
      <c r="C84" s="708" t="s">
        <v>660</v>
      </c>
      <c r="D84" s="714" t="s">
        <v>661</v>
      </c>
      <c r="E84" s="710">
        <v>3625.22</v>
      </c>
      <c r="F84" s="711">
        <v>341.8</v>
      </c>
      <c r="G84" s="712">
        <v>4220.2299999999996</v>
      </c>
      <c r="H84" s="2731">
        <f t="shared" si="1"/>
        <v>3967.02</v>
      </c>
      <c r="I84" s="679"/>
      <c r="J84" s="679"/>
      <c r="K84" s="679"/>
    </row>
    <row r="85" spans="1:11" s="440" customFormat="1" ht="13.5" customHeight="1" x14ac:dyDescent="0.25">
      <c r="A85" s="327">
        <v>6285.3</v>
      </c>
      <c r="B85" s="719" t="s">
        <v>98</v>
      </c>
      <c r="C85" s="708" t="s">
        <v>662</v>
      </c>
      <c r="D85" s="714" t="s">
        <v>663</v>
      </c>
      <c r="E85" s="710">
        <v>5613.42</v>
      </c>
      <c r="F85" s="711">
        <v>793</v>
      </c>
      <c r="G85" s="712">
        <v>6815.34</v>
      </c>
      <c r="H85" s="2731">
        <f t="shared" si="1"/>
        <v>6406.42</v>
      </c>
      <c r="I85" s="679"/>
      <c r="J85" s="679"/>
      <c r="K85" s="679"/>
    </row>
    <row r="86" spans="1:11" s="440" customFormat="1" ht="22.5" x14ac:dyDescent="0.25">
      <c r="A86" s="724">
        <v>4104.8900000000003</v>
      </c>
      <c r="B86" s="719" t="s">
        <v>98</v>
      </c>
      <c r="C86" s="708" t="s">
        <v>664</v>
      </c>
      <c r="D86" s="725" t="s">
        <v>665</v>
      </c>
      <c r="E86" s="710">
        <v>3386.67</v>
      </c>
      <c r="F86" s="711">
        <v>790.5</v>
      </c>
      <c r="G86" s="712">
        <v>4443.8</v>
      </c>
      <c r="H86" s="2731">
        <f t="shared" si="1"/>
        <v>4177.17</v>
      </c>
      <c r="I86" s="679"/>
      <c r="J86" s="679"/>
      <c r="K86" s="679"/>
    </row>
    <row r="87" spans="1:11" s="440" customFormat="1" ht="22.5" x14ac:dyDescent="0.25">
      <c r="A87" s="327">
        <v>10457.84</v>
      </c>
      <c r="B87" s="719" t="s">
        <v>98</v>
      </c>
      <c r="C87" s="708" t="s">
        <v>666</v>
      </c>
      <c r="D87" s="714" t="s">
        <v>667</v>
      </c>
      <c r="E87" s="710">
        <v>8084.73</v>
      </c>
      <c r="F87" s="711">
        <v>1722</v>
      </c>
      <c r="G87" s="712">
        <v>10432.69</v>
      </c>
      <c r="H87" s="2731">
        <f t="shared" si="1"/>
        <v>9806.73</v>
      </c>
      <c r="I87" s="679"/>
      <c r="J87" s="679"/>
      <c r="K87" s="679"/>
    </row>
    <row r="88" spans="1:11" s="440" customFormat="1" ht="22.5" x14ac:dyDescent="0.25">
      <c r="A88" s="327">
        <v>5938.9000000000005</v>
      </c>
      <c r="B88" s="719" t="s">
        <v>98</v>
      </c>
      <c r="C88" s="708" t="s">
        <v>668</v>
      </c>
      <c r="D88" s="714" t="s">
        <v>669</v>
      </c>
      <c r="E88" s="710">
        <v>3716.18</v>
      </c>
      <c r="F88" s="711">
        <v>320</v>
      </c>
      <c r="G88" s="712">
        <v>4293.8099999999995</v>
      </c>
      <c r="H88" s="2731">
        <f t="shared" si="1"/>
        <v>4036.18</v>
      </c>
      <c r="I88" s="679"/>
      <c r="J88" s="679"/>
      <c r="K88" s="679"/>
    </row>
    <row r="89" spans="1:11" s="440" customFormat="1" ht="22.5" x14ac:dyDescent="0.25">
      <c r="A89" s="327">
        <v>527.25</v>
      </c>
      <c r="B89" s="719" t="s">
        <v>98</v>
      </c>
      <c r="C89" s="708" t="s">
        <v>670</v>
      </c>
      <c r="D89" s="714" t="s">
        <v>671</v>
      </c>
      <c r="E89" s="710">
        <v>416.78</v>
      </c>
      <c r="F89" s="711">
        <v>33</v>
      </c>
      <c r="G89" s="712">
        <v>478.49</v>
      </c>
      <c r="H89" s="2731">
        <f t="shared" si="1"/>
        <v>449.78</v>
      </c>
      <c r="I89" s="679"/>
      <c r="J89" s="679"/>
      <c r="K89" s="679"/>
    </row>
    <row r="90" spans="1:11" s="440" customFormat="1" ht="22.5" x14ac:dyDescent="0.25">
      <c r="A90" s="327">
        <v>860.54</v>
      </c>
      <c r="B90" s="719" t="s">
        <v>98</v>
      </c>
      <c r="C90" s="708" t="s">
        <v>672</v>
      </c>
      <c r="D90" s="714" t="s">
        <v>673</v>
      </c>
      <c r="E90" s="710">
        <v>914.27</v>
      </c>
      <c r="F90" s="711">
        <v>0</v>
      </c>
      <c r="G90" s="712">
        <v>972.63</v>
      </c>
      <c r="H90" s="2731">
        <f t="shared" si="1"/>
        <v>914.27</v>
      </c>
      <c r="I90" s="679"/>
      <c r="J90" s="679"/>
      <c r="K90" s="679"/>
    </row>
    <row r="91" spans="1:11" s="440" customFormat="1" ht="13.5" customHeight="1" x14ac:dyDescent="0.25">
      <c r="A91" s="327">
        <v>1761.04</v>
      </c>
      <c r="B91" s="719" t="s">
        <v>98</v>
      </c>
      <c r="C91" s="708" t="s">
        <v>674</v>
      </c>
      <c r="D91" s="714" t="s">
        <v>675</v>
      </c>
      <c r="E91" s="710">
        <v>1519.94</v>
      </c>
      <c r="F91" s="711">
        <v>102</v>
      </c>
      <c r="G91" s="712">
        <v>1725.47</v>
      </c>
      <c r="H91" s="2731">
        <f t="shared" si="1"/>
        <v>1621.94</v>
      </c>
      <c r="I91" s="679"/>
      <c r="J91" s="679"/>
      <c r="K91" s="679"/>
    </row>
    <row r="92" spans="1:11" s="440" customFormat="1" ht="22.5" x14ac:dyDescent="0.25">
      <c r="A92" s="327">
        <v>1381.6</v>
      </c>
      <c r="B92" s="719" t="s">
        <v>98</v>
      </c>
      <c r="C92" s="708" t="s">
        <v>676</v>
      </c>
      <c r="D92" s="725" t="s">
        <v>677</v>
      </c>
      <c r="E92" s="710">
        <v>1383.91</v>
      </c>
      <c r="F92" s="711">
        <v>50</v>
      </c>
      <c r="G92" s="712">
        <v>1525.44</v>
      </c>
      <c r="H92" s="2731">
        <f t="shared" si="1"/>
        <v>1433.91</v>
      </c>
      <c r="I92" s="679"/>
      <c r="J92" s="679"/>
      <c r="K92" s="679"/>
    </row>
    <row r="93" spans="1:11" s="440" customFormat="1" ht="22.5" x14ac:dyDescent="0.25">
      <c r="A93" s="327">
        <v>11785.949999999999</v>
      </c>
      <c r="B93" s="719" t="s">
        <v>98</v>
      </c>
      <c r="C93" s="708" t="s">
        <v>678</v>
      </c>
      <c r="D93" s="714" t="s">
        <v>679</v>
      </c>
      <c r="E93" s="710">
        <v>9648.06</v>
      </c>
      <c r="F93" s="711">
        <v>1251.0999999999999</v>
      </c>
      <c r="G93" s="712">
        <v>11594.85</v>
      </c>
      <c r="H93" s="2731">
        <f t="shared" si="1"/>
        <v>10899.16</v>
      </c>
      <c r="I93" s="679"/>
      <c r="J93" s="679"/>
      <c r="K93" s="679"/>
    </row>
    <row r="94" spans="1:11" s="440" customFormat="1" ht="22.5" x14ac:dyDescent="0.25">
      <c r="A94" s="322">
        <v>1165.54</v>
      </c>
      <c r="B94" s="726" t="s">
        <v>98</v>
      </c>
      <c r="C94" s="727">
        <v>1498</v>
      </c>
      <c r="D94" s="728" t="s">
        <v>680</v>
      </c>
      <c r="E94" s="729">
        <v>1114.48</v>
      </c>
      <c r="F94" s="711">
        <v>46</v>
      </c>
      <c r="G94" s="712">
        <v>1234.55</v>
      </c>
      <c r="H94" s="2731">
        <f t="shared" si="1"/>
        <v>1160.48</v>
      </c>
      <c r="I94" s="679"/>
      <c r="J94" s="679"/>
      <c r="K94" s="679"/>
    </row>
    <row r="95" spans="1:11" s="440" customFormat="1" ht="13.7" customHeight="1" thickBot="1" x14ac:dyDescent="0.3">
      <c r="A95" s="730">
        <v>13032.79</v>
      </c>
      <c r="B95" s="2989" t="s">
        <v>98</v>
      </c>
      <c r="C95" s="731">
        <v>13040000</v>
      </c>
      <c r="D95" s="2990" t="s">
        <v>681</v>
      </c>
      <c r="E95" s="2991">
        <v>9403.25</v>
      </c>
      <c r="F95" s="3155">
        <v>0</v>
      </c>
      <c r="G95" s="2988">
        <v>10003.39</v>
      </c>
      <c r="H95" s="2732">
        <f t="shared" si="1"/>
        <v>9403.25</v>
      </c>
      <c r="I95" s="679"/>
      <c r="J95" s="679"/>
      <c r="K95" s="679"/>
    </row>
    <row r="97" spans="1:11" ht="18.95" customHeight="1" x14ac:dyDescent="0.2">
      <c r="B97" s="124" t="s">
        <v>682</v>
      </c>
      <c r="C97" s="124"/>
      <c r="D97" s="124"/>
      <c r="E97" s="124"/>
      <c r="F97" s="124"/>
      <c r="G97" s="732"/>
      <c r="H97" s="124"/>
    </row>
    <row r="98" spans="1:11" ht="12" thickBot="1" x14ac:dyDescent="0.25">
      <c r="B98" s="99"/>
      <c r="C98" s="99"/>
      <c r="D98" s="99"/>
      <c r="E98" s="183"/>
      <c r="F98" s="101"/>
      <c r="G98" s="101"/>
      <c r="H98" s="101" t="s">
        <v>73</v>
      </c>
      <c r="K98" s="83"/>
    </row>
    <row r="99" spans="1:11" ht="31.5" customHeight="1" thickBot="1" x14ac:dyDescent="0.25">
      <c r="A99" s="3271" t="s">
        <v>7</v>
      </c>
      <c r="B99" s="2721" t="s">
        <v>281</v>
      </c>
      <c r="C99" s="2722" t="s">
        <v>683</v>
      </c>
      <c r="D99" s="2725" t="s">
        <v>128</v>
      </c>
      <c r="E99" s="2675" t="s">
        <v>94</v>
      </c>
      <c r="F99" s="2720" t="s">
        <v>2571</v>
      </c>
      <c r="G99" s="3525" t="s">
        <v>95</v>
      </c>
      <c r="H99" s="3526"/>
      <c r="K99" s="83"/>
    </row>
    <row r="100" spans="1:11" s="440" customFormat="1" ht="15" customHeight="1" thickBot="1" x14ac:dyDescent="0.3">
      <c r="A100" s="263">
        <f>A101+A107+A124+A118</f>
        <v>7590</v>
      </c>
      <c r="B100" s="297" t="s">
        <v>3</v>
      </c>
      <c r="C100" s="470" t="s">
        <v>96</v>
      </c>
      <c r="D100" s="110" t="s">
        <v>97</v>
      </c>
      <c r="E100" s="263">
        <f>E101+E107+E124+E118</f>
        <v>5220</v>
      </c>
      <c r="F100" s="2726">
        <f>F101+F107+F118+F124</f>
        <v>5220</v>
      </c>
      <c r="G100" s="3527" t="s">
        <v>10</v>
      </c>
      <c r="H100" s="3528"/>
      <c r="I100" s="679"/>
      <c r="J100" s="679"/>
    </row>
    <row r="101" spans="1:11" ht="12.75" customHeight="1" x14ac:dyDescent="0.2">
      <c r="A101" s="130">
        <f>SUM(A102:A106)</f>
        <v>750</v>
      </c>
      <c r="B101" s="733" t="s">
        <v>98</v>
      </c>
      <c r="C101" s="734" t="s">
        <v>10</v>
      </c>
      <c r="D101" s="735" t="s">
        <v>684</v>
      </c>
      <c r="E101" s="736">
        <v>800</v>
      </c>
      <c r="F101" s="2733">
        <f>SUM(F102:F106)</f>
        <v>800</v>
      </c>
      <c r="G101" s="3529"/>
      <c r="H101" s="3530"/>
      <c r="K101" s="83"/>
    </row>
    <row r="102" spans="1:11" ht="12.75" customHeight="1" x14ac:dyDescent="0.2">
      <c r="A102" s="327">
        <v>100</v>
      </c>
      <c r="B102" s="737" t="s">
        <v>107</v>
      </c>
      <c r="C102" s="53" t="s">
        <v>685</v>
      </c>
      <c r="D102" s="417" t="s">
        <v>686</v>
      </c>
      <c r="E102" s="738">
        <v>100</v>
      </c>
      <c r="F102" s="2695">
        <v>100</v>
      </c>
      <c r="G102" s="3529"/>
      <c r="H102" s="3530"/>
      <c r="K102" s="83"/>
    </row>
    <row r="103" spans="1:11" ht="12.75" customHeight="1" x14ac:dyDescent="0.2">
      <c r="A103" s="327">
        <v>350</v>
      </c>
      <c r="B103" s="737" t="s">
        <v>107</v>
      </c>
      <c r="C103" s="53" t="s">
        <v>687</v>
      </c>
      <c r="D103" s="417" t="s">
        <v>688</v>
      </c>
      <c r="E103" s="738">
        <v>350</v>
      </c>
      <c r="F103" s="2695">
        <v>350</v>
      </c>
      <c r="G103" s="3529"/>
      <c r="H103" s="3530"/>
      <c r="K103" s="83"/>
    </row>
    <row r="104" spans="1:11" ht="12.75" customHeight="1" x14ac:dyDescent="0.2">
      <c r="A104" s="327">
        <v>200</v>
      </c>
      <c r="B104" s="737" t="s">
        <v>107</v>
      </c>
      <c r="C104" s="53" t="s">
        <v>689</v>
      </c>
      <c r="D104" s="417" t="s">
        <v>690</v>
      </c>
      <c r="E104" s="738">
        <v>200</v>
      </c>
      <c r="F104" s="2695">
        <v>200</v>
      </c>
      <c r="G104" s="3529"/>
      <c r="H104" s="3530"/>
      <c r="K104" s="83"/>
    </row>
    <row r="105" spans="1:11" ht="12.75" customHeight="1" x14ac:dyDescent="0.2">
      <c r="A105" s="327">
        <v>100</v>
      </c>
      <c r="B105" s="737" t="s">
        <v>107</v>
      </c>
      <c r="C105" s="53" t="s">
        <v>691</v>
      </c>
      <c r="D105" s="417" t="s">
        <v>692</v>
      </c>
      <c r="E105" s="738">
        <v>100</v>
      </c>
      <c r="F105" s="2695">
        <v>100</v>
      </c>
      <c r="G105" s="3529"/>
      <c r="H105" s="3530"/>
      <c r="K105" s="83"/>
    </row>
    <row r="106" spans="1:11" ht="12.75" customHeight="1" x14ac:dyDescent="0.2">
      <c r="A106" s="327">
        <v>0</v>
      </c>
      <c r="B106" s="737" t="s">
        <v>107</v>
      </c>
      <c r="C106" s="53" t="s">
        <v>693</v>
      </c>
      <c r="D106" s="417" t="s">
        <v>694</v>
      </c>
      <c r="E106" s="738">
        <v>50</v>
      </c>
      <c r="F106" s="2695">
        <v>50</v>
      </c>
      <c r="G106" s="3529"/>
      <c r="H106" s="3530"/>
      <c r="K106" s="83"/>
    </row>
    <row r="107" spans="1:11" ht="12.75" customHeight="1" x14ac:dyDescent="0.2">
      <c r="A107" s="739">
        <f>SUM(A108:A117)</f>
        <v>2070</v>
      </c>
      <c r="B107" s="740" t="s">
        <v>98</v>
      </c>
      <c r="C107" s="741" t="s">
        <v>10</v>
      </c>
      <c r="D107" s="742" t="s">
        <v>695</v>
      </c>
      <c r="E107" s="743">
        <v>1920</v>
      </c>
      <c r="F107" s="2734">
        <f>SUM(F108:F117)</f>
        <v>1920</v>
      </c>
      <c r="G107" s="3529"/>
      <c r="H107" s="3530"/>
      <c r="K107" s="83"/>
    </row>
    <row r="108" spans="1:11" ht="12.75" customHeight="1" x14ac:dyDescent="0.2">
      <c r="A108" s="327">
        <v>100</v>
      </c>
      <c r="B108" s="737" t="s">
        <v>107</v>
      </c>
      <c r="C108" s="53" t="s">
        <v>696</v>
      </c>
      <c r="D108" s="417" t="s">
        <v>697</v>
      </c>
      <c r="E108" s="738">
        <v>100</v>
      </c>
      <c r="F108" s="2695">
        <v>100</v>
      </c>
      <c r="G108" s="3529"/>
      <c r="H108" s="3530"/>
      <c r="K108" s="83"/>
    </row>
    <row r="109" spans="1:11" ht="12.75" customHeight="1" x14ac:dyDescent="0.2">
      <c r="A109" s="327">
        <v>200</v>
      </c>
      <c r="B109" s="737" t="s">
        <v>107</v>
      </c>
      <c r="C109" s="53" t="s">
        <v>698</v>
      </c>
      <c r="D109" s="417" t="s">
        <v>699</v>
      </c>
      <c r="E109" s="738">
        <v>0</v>
      </c>
      <c r="F109" s="2695">
        <v>0</v>
      </c>
      <c r="G109" s="3529"/>
      <c r="H109" s="3530"/>
      <c r="K109" s="83"/>
    </row>
    <row r="110" spans="1:11" ht="12.75" customHeight="1" x14ac:dyDescent="0.2">
      <c r="A110" s="327">
        <v>700</v>
      </c>
      <c r="B110" s="737" t="s">
        <v>107</v>
      </c>
      <c r="C110" s="53" t="s">
        <v>700</v>
      </c>
      <c r="D110" s="744" t="s">
        <v>701</v>
      </c>
      <c r="E110" s="738">
        <v>800</v>
      </c>
      <c r="F110" s="2695">
        <v>800</v>
      </c>
      <c r="G110" s="3529"/>
      <c r="H110" s="3530"/>
      <c r="K110" s="83"/>
    </row>
    <row r="111" spans="1:11" ht="12.75" customHeight="1" x14ac:dyDescent="0.2">
      <c r="A111" s="327">
        <v>100</v>
      </c>
      <c r="B111" s="737" t="s">
        <v>107</v>
      </c>
      <c r="C111" s="53" t="s">
        <v>702</v>
      </c>
      <c r="D111" s="417" t="s">
        <v>703</v>
      </c>
      <c r="E111" s="738">
        <v>100</v>
      </c>
      <c r="F111" s="2695">
        <v>100</v>
      </c>
      <c r="G111" s="3529"/>
      <c r="H111" s="3530"/>
      <c r="K111" s="83"/>
    </row>
    <row r="112" spans="1:11" ht="12.75" customHeight="1" x14ac:dyDescent="0.2">
      <c r="A112" s="327">
        <v>0</v>
      </c>
      <c r="B112" s="737" t="s">
        <v>107</v>
      </c>
      <c r="C112" s="53" t="s">
        <v>704</v>
      </c>
      <c r="D112" s="417" t="s">
        <v>705</v>
      </c>
      <c r="E112" s="738">
        <v>0</v>
      </c>
      <c r="F112" s="2695">
        <v>0</v>
      </c>
      <c r="G112" s="3529"/>
      <c r="H112" s="3530"/>
      <c r="K112" s="83"/>
    </row>
    <row r="113" spans="1:11" ht="12.75" customHeight="1" x14ac:dyDescent="0.2">
      <c r="A113" s="746">
        <v>450</v>
      </c>
      <c r="B113" s="737" t="s">
        <v>107</v>
      </c>
      <c r="C113" s="53" t="s">
        <v>706</v>
      </c>
      <c r="D113" s="744" t="s">
        <v>707</v>
      </c>
      <c r="E113" s="738">
        <v>450</v>
      </c>
      <c r="F113" s="2695">
        <v>450</v>
      </c>
      <c r="G113" s="3529"/>
      <c r="H113" s="3530"/>
      <c r="K113" s="83"/>
    </row>
    <row r="114" spans="1:11" ht="12.75" customHeight="1" x14ac:dyDescent="0.2">
      <c r="A114" s="746">
        <v>100</v>
      </c>
      <c r="B114" s="737" t="s">
        <v>107</v>
      </c>
      <c r="C114" s="747" t="s">
        <v>708</v>
      </c>
      <c r="D114" s="748" t="s">
        <v>709</v>
      </c>
      <c r="E114" s="738">
        <v>100</v>
      </c>
      <c r="F114" s="2695">
        <v>100</v>
      </c>
      <c r="G114" s="3529"/>
      <c r="H114" s="3530"/>
      <c r="K114" s="83"/>
    </row>
    <row r="115" spans="1:11" ht="12.75" customHeight="1" x14ac:dyDescent="0.2">
      <c r="A115" s="749">
        <v>20</v>
      </c>
      <c r="B115" s="750" t="s">
        <v>107</v>
      </c>
      <c r="C115" s="751" t="s">
        <v>710</v>
      </c>
      <c r="D115" s="752" t="s">
        <v>711</v>
      </c>
      <c r="E115" s="753">
        <v>20</v>
      </c>
      <c r="F115" s="2735">
        <v>20</v>
      </c>
      <c r="G115" s="3529"/>
      <c r="H115" s="3530"/>
      <c r="K115" s="83"/>
    </row>
    <row r="116" spans="1:11" ht="12.75" customHeight="1" x14ac:dyDescent="0.2">
      <c r="A116" s="749">
        <v>400</v>
      </c>
      <c r="B116" s="750" t="s">
        <v>107</v>
      </c>
      <c r="C116" s="751" t="s">
        <v>712</v>
      </c>
      <c r="D116" s="752" t="s">
        <v>561</v>
      </c>
      <c r="E116" s="753">
        <v>0</v>
      </c>
      <c r="F116" s="2735">
        <v>0</v>
      </c>
      <c r="G116" s="3529"/>
      <c r="H116" s="3530"/>
      <c r="K116" s="83"/>
    </row>
    <row r="117" spans="1:11" ht="12.75" customHeight="1" x14ac:dyDescent="0.2">
      <c r="A117" s="749">
        <v>0</v>
      </c>
      <c r="B117" s="750" t="s">
        <v>107</v>
      </c>
      <c r="C117" s="53" t="s">
        <v>713</v>
      </c>
      <c r="D117" s="754" t="s">
        <v>714</v>
      </c>
      <c r="E117" s="753">
        <v>350</v>
      </c>
      <c r="F117" s="2735">
        <v>350</v>
      </c>
      <c r="G117" s="3529"/>
      <c r="H117" s="3530"/>
      <c r="K117" s="83"/>
    </row>
    <row r="118" spans="1:11" ht="12.75" customHeight="1" x14ac:dyDescent="0.2">
      <c r="A118" s="316">
        <f>SUM(A119:A123)</f>
        <v>270</v>
      </c>
      <c r="B118" s="755" t="s">
        <v>98</v>
      </c>
      <c r="C118" s="756" t="s">
        <v>10</v>
      </c>
      <c r="D118" s="757" t="s">
        <v>715</v>
      </c>
      <c r="E118" s="758">
        <v>0</v>
      </c>
      <c r="F118" s="2694">
        <f>SUM(F119:F123)</f>
        <v>0</v>
      </c>
      <c r="G118" s="3529"/>
      <c r="H118" s="3530"/>
      <c r="K118" s="83"/>
    </row>
    <row r="119" spans="1:11" ht="12.75" customHeight="1" x14ac:dyDescent="0.2">
      <c r="A119" s="327">
        <v>0</v>
      </c>
      <c r="B119" s="737" t="s">
        <v>98</v>
      </c>
      <c r="C119" s="53" t="s">
        <v>716</v>
      </c>
      <c r="D119" s="417" t="s">
        <v>717</v>
      </c>
      <c r="E119" s="738">
        <v>0</v>
      </c>
      <c r="F119" s="2695">
        <v>0</v>
      </c>
      <c r="G119" s="3529"/>
      <c r="H119" s="3530"/>
      <c r="K119" s="83"/>
    </row>
    <row r="120" spans="1:11" ht="12.75" customHeight="1" x14ac:dyDescent="0.2">
      <c r="A120" s="327">
        <v>0</v>
      </c>
      <c r="B120" s="737" t="s">
        <v>98</v>
      </c>
      <c r="C120" s="53" t="s">
        <v>718</v>
      </c>
      <c r="D120" s="417" t="s">
        <v>719</v>
      </c>
      <c r="E120" s="738">
        <v>0</v>
      </c>
      <c r="F120" s="2695">
        <v>0</v>
      </c>
      <c r="G120" s="3529"/>
      <c r="H120" s="3530"/>
      <c r="K120" s="83"/>
    </row>
    <row r="121" spans="1:11" ht="12.75" customHeight="1" x14ac:dyDescent="0.2">
      <c r="A121" s="327">
        <v>200</v>
      </c>
      <c r="B121" s="737" t="s">
        <v>98</v>
      </c>
      <c r="C121" s="53" t="s">
        <v>713</v>
      </c>
      <c r="D121" s="417" t="s">
        <v>720</v>
      </c>
      <c r="E121" s="738">
        <v>0</v>
      </c>
      <c r="F121" s="2695">
        <v>0</v>
      </c>
      <c r="G121" s="3529"/>
      <c r="H121" s="3530"/>
      <c r="K121" s="83"/>
    </row>
    <row r="122" spans="1:11" ht="12.75" customHeight="1" x14ac:dyDescent="0.2">
      <c r="A122" s="327">
        <v>0</v>
      </c>
      <c r="B122" s="737" t="s">
        <v>98</v>
      </c>
      <c r="C122" s="53" t="s">
        <v>721</v>
      </c>
      <c r="D122" s="417" t="s">
        <v>722</v>
      </c>
      <c r="E122" s="738">
        <v>0</v>
      </c>
      <c r="F122" s="2695">
        <v>0</v>
      </c>
      <c r="G122" s="3529"/>
      <c r="H122" s="3530"/>
      <c r="K122" s="83"/>
    </row>
    <row r="123" spans="1:11" ht="12.75" customHeight="1" x14ac:dyDescent="0.2">
      <c r="A123" s="327">
        <v>70</v>
      </c>
      <c r="B123" s="737" t="s">
        <v>98</v>
      </c>
      <c r="C123" s="53" t="s">
        <v>723</v>
      </c>
      <c r="D123" s="417" t="s">
        <v>724</v>
      </c>
      <c r="E123" s="738">
        <v>0</v>
      </c>
      <c r="F123" s="2695">
        <v>0</v>
      </c>
      <c r="G123" s="3529"/>
      <c r="H123" s="3530"/>
      <c r="K123" s="83"/>
    </row>
    <row r="124" spans="1:11" ht="12.75" customHeight="1" x14ac:dyDescent="0.2">
      <c r="A124" s="759">
        <f>SUM(A125:A126)</f>
        <v>4500</v>
      </c>
      <c r="B124" s="760" t="s">
        <v>725</v>
      </c>
      <c r="C124" s="761" t="s">
        <v>10</v>
      </c>
      <c r="D124" s="762" t="s">
        <v>726</v>
      </c>
      <c r="E124" s="763">
        <f>SUM(E125:E126)</f>
        <v>2500</v>
      </c>
      <c r="F124" s="2736">
        <f>SUM(F125:F126)</f>
        <v>2500</v>
      </c>
      <c r="G124" s="3529"/>
      <c r="H124" s="3530"/>
      <c r="K124" s="83"/>
    </row>
    <row r="125" spans="1:11" ht="12.75" customHeight="1" x14ac:dyDescent="0.2">
      <c r="A125" s="272">
        <v>2500</v>
      </c>
      <c r="B125" s="196" t="s">
        <v>107</v>
      </c>
      <c r="C125" s="764" t="s">
        <v>727</v>
      </c>
      <c r="D125" s="765" t="s">
        <v>728</v>
      </c>
      <c r="E125" s="766">
        <v>2500</v>
      </c>
      <c r="F125" s="2737">
        <v>2500</v>
      </c>
      <c r="G125" s="3529"/>
      <c r="H125" s="3530"/>
      <c r="K125" s="83"/>
    </row>
    <row r="126" spans="1:11" ht="25.15" customHeight="1" thickBot="1" x14ac:dyDescent="0.25">
      <c r="A126" s="291">
        <v>2000</v>
      </c>
      <c r="B126" s="767" t="s">
        <v>107</v>
      </c>
      <c r="C126" s="768" t="s">
        <v>729</v>
      </c>
      <c r="D126" s="769" t="s">
        <v>730</v>
      </c>
      <c r="E126" s="770">
        <v>0</v>
      </c>
      <c r="F126" s="2738">
        <v>0</v>
      </c>
      <c r="G126" s="3533"/>
      <c r="H126" s="3534"/>
      <c r="K126" s="83"/>
    </row>
    <row r="128" spans="1:11" ht="15.75" x14ac:dyDescent="0.2">
      <c r="B128" s="124" t="s">
        <v>2595</v>
      </c>
      <c r="C128" s="124"/>
      <c r="D128" s="124"/>
      <c r="E128" s="124"/>
      <c r="F128" s="124"/>
      <c r="G128" s="124"/>
      <c r="H128" s="124"/>
    </row>
    <row r="129" spans="1:11" ht="12" thickBot="1" x14ac:dyDescent="0.25">
      <c r="B129" s="99"/>
      <c r="C129" s="99"/>
      <c r="D129" s="99"/>
      <c r="E129" s="183"/>
      <c r="F129" s="101"/>
      <c r="G129" s="101"/>
      <c r="H129" s="101" t="s">
        <v>73</v>
      </c>
      <c r="K129" s="83"/>
    </row>
    <row r="130" spans="1:11" ht="31.5" customHeight="1" thickBot="1" x14ac:dyDescent="0.25">
      <c r="A130" s="3271" t="s">
        <v>2598</v>
      </c>
      <c r="B130" s="2721" t="s">
        <v>281</v>
      </c>
      <c r="C130" s="2722" t="s">
        <v>2597</v>
      </c>
      <c r="D130" s="3274" t="s">
        <v>2591</v>
      </c>
      <c r="E130" s="2675" t="s">
        <v>94</v>
      </c>
      <c r="F130" s="3270" t="s">
        <v>2656</v>
      </c>
      <c r="G130" s="3525" t="s">
        <v>95</v>
      </c>
      <c r="H130" s="3526"/>
      <c r="K130" s="83"/>
    </row>
    <row r="131" spans="1:11" ht="15.75" customHeight="1" thickBot="1" x14ac:dyDescent="0.25">
      <c r="A131" s="111">
        <f>SUM(A132:A152)</f>
        <v>4830</v>
      </c>
      <c r="B131" s="297" t="s">
        <v>3</v>
      </c>
      <c r="C131" s="470" t="s">
        <v>96</v>
      </c>
      <c r="D131" s="297" t="s">
        <v>97</v>
      </c>
      <c r="E131" s="111">
        <f>SUM(E132:E152)</f>
        <v>5480</v>
      </c>
      <c r="F131" s="111">
        <f t="shared" ref="F131" si="2">SUM(F132:F152)</f>
        <v>5980</v>
      </c>
      <c r="G131" s="3527" t="s">
        <v>10</v>
      </c>
      <c r="H131" s="3528"/>
      <c r="K131" s="83"/>
    </row>
    <row r="132" spans="1:11" ht="22.5" x14ac:dyDescent="0.2">
      <c r="A132" s="813">
        <v>1000</v>
      </c>
      <c r="B132" s="814" t="s">
        <v>3</v>
      </c>
      <c r="C132" s="815" t="s">
        <v>798</v>
      </c>
      <c r="D132" s="816" t="s">
        <v>799</v>
      </c>
      <c r="E132" s="817">
        <v>1000</v>
      </c>
      <c r="F132" s="2745">
        <v>1500</v>
      </c>
      <c r="G132" s="3529" t="s">
        <v>2599</v>
      </c>
      <c r="H132" s="3530"/>
      <c r="K132" s="83"/>
    </row>
    <row r="133" spans="1:11" x14ac:dyDescent="0.2">
      <c r="A133" s="776">
        <v>500</v>
      </c>
      <c r="B133" s="807" t="s">
        <v>3</v>
      </c>
      <c r="C133" s="799" t="s">
        <v>800</v>
      </c>
      <c r="D133" s="519" t="s">
        <v>801</v>
      </c>
      <c r="E133" s="778">
        <v>500</v>
      </c>
      <c r="F133" s="2740">
        <v>500</v>
      </c>
      <c r="G133" s="3529" t="s">
        <v>2599</v>
      </c>
      <c r="H133" s="3530"/>
      <c r="K133" s="83"/>
    </row>
    <row r="134" spans="1:11" ht="22.5" x14ac:dyDescent="0.2">
      <c r="A134" s="776">
        <v>250</v>
      </c>
      <c r="B134" s="807" t="s">
        <v>3</v>
      </c>
      <c r="C134" s="818" t="s">
        <v>802</v>
      </c>
      <c r="D134" s="519" t="s">
        <v>803</v>
      </c>
      <c r="E134" s="778">
        <v>250</v>
      </c>
      <c r="F134" s="2740">
        <v>250</v>
      </c>
      <c r="G134" s="3529" t="s">
        <v>2599</v>
      </c>
      <c r="H134" s="3530"/>
      <c r="K134" s="83"/>
    </row>
    <row r="135" spans="1:11" ht="22.5" x14ac:dyDescent="0.2">
      <c r="A135" s="327">
        <v>100</v>
      </c>
      <c r="B135" s="737" t="s">
        <v>3</v>
      </c>
      <c r="C135" s="53" t="s">
        <v>739</v>
      </c>
      <c r="D135" s="773" t="s">
        <v>740</v>
      </c>
      <c r="E135" s="328">
        <v>100</v>
      </c>
      <c r="F135" s="2695">
        <v>100</v>
      </c>
      <c r="G135" s="3529" t="s">
        <v>2599</v>
      </c>
      <c r="H135" s="3530"/>
      <c r="K135" s="83"/>
    </row>
    <row r="136" spans="1:11" x14ac:dyDescent="0.2">
      <c r="A136" s="776">
        <v>100</v>
      </c>
      <c r="B136" s="330" t="s">
        <v>3</v>
      </c>
      <c r="C136" s="547" t="s">
        <v>804</v>
      </c>
      <c r="D136" s="275" t="s">
        <v>805</v>
      </c>
      <c r="E136" s="778">
        <v>100</v>
      </c>
      <c r="F136" s="2740">
        <v>100</v>
      </c>
      <c r="G136" s="3529" t="s">
        <v>2599</v>
      </c>
      <c r="H136" s="3530"/>
      <c r="K136" s="83"/>
    </row>
    <row r="137" spans="1:11" x14ac:dyDescent="0.2">
      <c r="A137" s="819">
        <v>80</v>
      </c>
      <c r="B137" s="820" t="s">
        <v>3</v>
      </c>
      <c r="C137" s="818" t="s">
        <v>806</v>
      </c>
      <c r="D137" s="821" t="s">
        <v>807</v>
      </c>
      <c r="E137" s="822">
        <v>80</v>
      </c>
      <c r="F137" s="2746">
        <v>80</v>
      </c>
      <c r="G137" s="3529" t="s">
        <v>2599</v>
      </c>
      <c r="H137" s="3530"/>
      <c r="K137" s="83"/>
    </row>
    <row r="138" spans="1:11" ht="22.5" x14ac:dyDescent="0.2">
      <c r="A138" s="810">
        <v>250</v>
      </c>
      <c r="B138" s="807" t="s">
        <v>3</v>
      </c>
      <c r="C138" s="811" t="s">
        <v>796</v>
      </c>
      <c r="D138" s="812" t="s">
        <v>797</v>
      </c>
      <c r="E138" s="276">
        <v>250</v>
      </c>
      <c r="F138" s="2737">
        <v>250</v>
      </c>
      <c r="G138" s="3529" t="s">
        <v>2599</v>
      </c>
      <c r="H138" s="3530"/>
      <c r="K138" s="83"/>
    </row>
    <row r="139" spans="1:11" ht="22.5" x14ac:dyDescent="0.2">
      <c r="A139" s="286">
        <v>150</v>
      </c>
      <c r="B139" s="807" t="s">
        <v>3</v>
      </c>
      <c r="C139" s="808" t="s">
        <v>794</v>
      </c>
      <c r="D139" s="809" t="s">
        <v>795</v>
      </c>
      <c r="E139" s="290">
        <v>150</v>
      </c>
      <c r="F139" s="2744">
        <v>150</v>
      </c>
      <c r="G139" s="3529" t="s">
        <v>2599</v>
      </c>
      <c r="H139" s="3530"/>
      <c r="K139" s="83"/>
    </row>
    <row r="140" spans="1:11" ht="22.5" x14ac:dyDescent="0.2">
      <c r="A140" s="819">
        <v>250</v>
      </c>
      <c r="B140" s="458" t="s">
        <v>3</v>
      </c>
      <c r="C140" s="823" t="s">
        <v>810</v>
      </c>
      <c r="D140" s="821" t="s">
        <v>811</v>
      </c>
      <c r="E140" s="822">
        <v>250</v>
      </c>
      <c r="F140" s="2746">
        <v>250</v>
      </c>
      <c r="G140" s="3529" t="s">
        <v>2599</v>
      </c>
      <c r="H140" s="3530"/>
      <c r="K140" s="83"/>
    </row>
    <row r="141" spans="1:11" x14ac:dyDescent="0.2">
      <c r="A141" s="600">
        <v>400</v>
      </c>
      <c r="B141" s="458" t="s">
        <v>3</v>
      </c>
      <c r="C141" s="747" t="s">
        <v>816</v>
      </c>
      <c r="D141" s="519" t="s">
        <v>817</v>
      </c>
      <c r="E141" s="603">
        <v>400</v>
      </c>
      <c r="F141" s="2741">
        <v>400</v>
      </c>
      <c r="G141" s="3529" t="s">
        <v>2599</v>
      </c>
      <c r="H141" s="3530"/>
      <c r="K141" s="83"/>
    </row>
    <row r="142" spans="1:11" ht="22.5" x14ac:dyDescent="0.2">
      <c r="A142" s="641">
        <v>150</v>
      </c>
      <c r="B142" s="830" t="s">
        <v>3</v>
      </c>
      <c r="C142" s="831" t="s">
        <v>828</v>
      </c>
      <c r="D142" s="816" t="s">
        <v>829</v>
      </c>
      <c r="E142" s="644">
        <v>150</v>
      </c>
      <c r="F142" s="2748">
        <v>150</v>
      </c>
      <c r="G142" s="3529" t="s">
        <v>2599</v>
      </c>
      <c r="H142" s="3530"/>
      <c r="K142" s="83"/>
    </row>
    <row r="143" spans="1:11" ht="33.75" x14ac:dyDescent="0.2">
      <c r="A143" s="327">
        <v>150</v>
      </c>
      <c r="B143" s="737" t="s">
        <v>3</v>
      </c>
      <c r="C143" s="747" t="s">
        <v>808</v>
      </c>
      <c r="D143" s="519" t="s">
        <v>809</v>
      </c>
      <c r="E143" s="328">
        <v>150</v>
      </c>
      <c r="F143" s="2695">
        <v>150</v>
      </c>
      <c r="G143" s="3529" t="s">
        <v>2599</v>
      </c>
      <c r="H143" s="3530"/>
      <c r="K143" s="83"/>
    </row>
    <row r="144" spans="1:11" ht="22.5" x14ac:dyDescent="0.2">
      <c r="A144" s="600">
        <v>100</v>
      </c>
      <c r="B144" s="443" t="s">
        <v>3</v>
      </c>
      <c r="C144" s="783" t="s">
        <v>824</v>
      </c>
      <c r="D144" s="824" t="s">
        <v>825</v>
      </c>
      <c r="E144" s="603">
        <v>100</v>
      </c>
      <c r="F144" s="2741">
        <v>100</v>
      </c>
      <c r="G144" s="3529" t="s">
        <v>2599</v>
      </c>
      <c r="H144" s="3530"/>
      <c r="K144" s="83"/>
    </row>
    <row r="145" spans="1:11" ht="22.5" x14ac:dyDescent="0.2">
      <c r="A145" s="600">
        <v>200</v>
      </c>
      <c r="B145" s="458" t="s">
        <v>3</v>
      </c>
      <c r="C145" s="783" t="s">
        <v>820</v>
      </c>
      <c r="D145" s="824" t="s">
        <v>821</v>
      </c>
      <c r="E145" s="603">
        <v>200</v>
      </c>
      <c r="F145" s="2741">
        <v>200</v>
      </c>
      <c r="G145" s="3529" t="s">
        <v>2599</v>
      </c>
      <c r="H145" s="3530"/>
      <c r="K145" s="83"/>
    </row>
    <row r="146" spans="1:11" x14ac:dyDescent="0.2">
      <c r="A146" s="272">
        <v>200</v>
      </c>
      <c r="B146" s="458" t="s">
        <v>3</v>
      </c>
      <c r="C146" s="775" t="s">
        <v>822</v>
      </c>
      <c r="D146" s="824" t="s">
        <v>823</v>
      </c>
      <c r="E146" s="276">
        <v>200</v>
      </c>
      <c r="F146" s="2737">
        <v>200</v>
      </c>
      <c r="G146" s="3529" t="s">
        <v>2599</v>
      </c>
      <c r="H146" s="3530"/>
      <c r="K146" s="83"/>
    </row>
    <row r="147" spans="1:11" ht="22.5" x14ac:dyDescent="0.2">
      <c r="A147" s="272">
        <v>300</v>
      </c>
      <c r="B147" s="458" t="s">
        <v>3</v>
      </c>
      <c r="C147" s="775" t="s">
        <v>818</v>
      </c>
      <c r="D147" s="824" t="s">
        <v>819</v>
      </c>
      <c r="E147" s="276">
        <v>300</v>
      </c>
      <c r="F147" s="2737">
        <v>300</v>
      </c>
      <c r="G147" s="3529" t="s">
        <v>2599</v>
      </c>
      <c r="H147" s="3530"/>
      <c r="K147" s="83"/>
    </row>
    <row r="148" spans="1:11" ht="22.5" x14ac:dyDescent="0.2">
      <c r="A148" s="272">
        <v>300</v>
      </c>
      <c r="B148" s="443" t="s">
        <v>3</v>
      </c>
      <c r="C148" s="775" t="s">
        <v>826</v>
      </c>
      <c r="D148" s="824" t="s">
        <v>827</v>
      </c>
      <c r="E148" s="276">
        <v>300</v>
      </c>
      <c r="F148" s="2737">
        <v>300</v>
      </c>
      <c r="G148" s="3529" t="s">
        <v>2599</v>
      </c>
      <c r="H148" s="3530"/>
      <c r="K148" s="83"/>
    </row>
    <row r="149" spans="1:11" x14ac:dyDescent="0.2">
      <c r="A149" s="272">
        <v>150</v>
      </c>
      <c r="B149" s="443" t="s">
        <v>3</v>
      </c>
      <c r="C149" s="775" t="s">
        <v>812</v>
      </c>
      <c r="D149" s="824" t="s">
        <v>813</v>
      </c>
      <c r="E149" s="276">
        <v>150</v>
      </c>
      <c r="F149" s="2737">
        <v>150</v>
      </c>
      <c r="G149" s="3529" t="s">
        <v>2599</v>
      </c>
      <c r="H149" s="3530"/>
      <c r="K149" s="83"/>
    </row>
    <row r="150" spans="1:11" ht="22.5" x14ac:dyDescent="0.2">
      <c r="A150" s="825">
        <v>200</v>
      </c>
      <c r="B150" s="826" t="s">
        <v>3</v>
      </c>
      <c r="C150" s="827" t="s">
        <v>814</v>
      </c>
      <c r="D150" s="828" t="s">
        <v>815</v>
      </c>
      <c r="E150" s="829">
        <v>200</v>
      </c>
      <c r="F150" s="2747">
        <v>200</v>
      </c>
      <c r="G150" s="3529" t="s">
        <v>2599</v>
      </c>
      <c r="H150" s="3530"/>
      <c r="K150" s="83"/>
    </row>
    <row r="151" spans="1:11" ht="22.5" x14ac:dyDescent="0.2">
      <c r="A151" s="825">
        <v>0</v>
      </c>
      <c r="B151" s="826" t="s">
        <v>3</v>
      </c>
      <c r="C151" s="777" t="s">
        <v>830</v>
      </c>
      <c r="D151" s="833" t="s">
        <v>831</v>
      </c>
      <c r="E151" s="276">
        <v>400</v>
      </c>
      <c r="F151" s="2747">
        <v>400</v>
      </c>
      <c r="G151" s="3529" t="s">
        <v>2599</v>
      </c>
      <c r="H151" s="3530"/>
      <c r="K151" s="83"/>
    </row>
    <row r="152" spans="1:11" ht="23.25" thickBot="1" x14ac:dyDescent="0.25">
      <c r="A152" s="604">
        <v>0</v>
      </c>
      <c r="B152" s="3137" t="s">
        <v>3</v>
      </c>
      <c r="C152" s="3418" t="s">
        <v>832</v>
      </c>
      <c r="D152" s="530" t="s">
        <v>833</v>
      </c>
      <c r="E152" s="295">
        <v>250</v>
      </c>
      <c r="F152" s="3138">
        <v>250</v>
      </c>
      <c r="G152" s="3533" t="s">
        <v>2599</v>
      </c>
      <c r="H152" s="3534"/>
      <c r="K152" s="83"/>
    </row>
    <row r="153" spans="1:11" x14ac:dyDescent="0.2">
      <c r="B153" s="83"/>
      <c r="E153" s="83"/>
      <c r="F153" s="83"/>
      <c r="G153" s="83"/>
      <c r="H153" s="83"/>
    </row>
    <row r="154" spans="1:11" ht="18.95" customHeight="1" x14ac:dyDescent="0.2">
      <c r="B154" s="124" t="s">
        <v>731</v>
      </c>
      <c r="C154" s="124"/>
      <c r="D154" s="124"/>
      <c r="E154" s="124"/>
      <c r="F154" s="124"/>
      <c r="G154" s="124"/>
      <c r="H154" s="124"/>
    </row>
    <row r="155" spans="1:11" ht="12" thickBot="1" x14ac:dyDescent="0.25">
      <c r="B155" s="99"/>
      <c r="C155" s="99"/>
      <c r="D155" s="99"/>
      <c r="E155" s="183"/>
      <c r="F155" s="101"/>
      <c r="G155" s="101"/>
      <c r="H155" s="101" t="s">
        <v>73</v>
      </c>
      <c r="K155" s="83"/>
    </row>
    <row r="156" spans="1:11" ht="31.5" customHeight="1" thickBot="1" x14ac:dyDescent="0.25">
      <c r="A156" s="3271" t="s">
        <v>7</v>
      </c>
      <c r="B156" s="2721" t="s">
        <v>281</v>
      </c>
      <c r="C156" s="2722" t="s">
        <v>732</v>
      </c>
      <c r="D156" s="2725" t="s">
        <v>230</v>
      </c>
      <c r="E156" s="2675" t="s">
        <v>94</v>
      </c>
      <c r="F156" s="3270" t="s">
        <v>2656</v>
      </c>
      <c r="G156" s="3525" t="s">
        <v>95</v>
      </c>
      <c r="H156" s="3526"/>
      <c r="K156" s="83"/>
    </row>
    <row r="157" spans="1:11" s="440" customFormat="1" ht="15" customHeight="1" thickBot="1" x14ac:dyDescent="0.3">
      <c r="A157" s="111">
        <f>A158+A183</f>
        <v>9430</v>
      </c>
      <c r="B157" s="297" t="s">
        <v>3</v>
      </c>
      <c r="C157" s="470" t="s">
        <v>96</v>
      </c>
      <c r="D157" s="297" t="s">
        <v>97</v>
      </c>
      <c r="E157" s="111">
        <f>+E158+E184+E190+E193</f>
        <v>9880</v>
      </c>
      <c r="F157" s="126">
        <f>+F158+F184+F190+F193</f>
        <v>9280</v>
      </c>
      <c r="G157" s="3527" t="s">
        <v>10</v>
      </c>
      <c r="H157" s="3528"/>
      <c r="I157" s="206"/>
      <c r="J157" s="180"/>
    </row>
    <row r="158" spans="1:11" ht="12.75" customHeight="1" x14ac:dyDescent="0.2">
      <c r="A158" s="541">
        <f>SUM(A159:A182)</f>
        <v>5230</v>
      </c>
      <c r="B158" s="733" t="s">
        <v>3</v>
      </c>
      <c r="C158" s="771" t="s">
        <v>10</v>
      </c>
      <c r="D158" s="772" t="s">
        <v>733</v>
      </c>
      <c r="E158" s="545">
        <v>5480</v>
      </c>
      <c r="F158" s="2739">
        <f>SUM(F159:F182)</f>
        <v>5380</v>
      </c>
      <c r="G158" s="3529"/>
      <c r="H158" s="3530"/>
      <c r="I158" s="206"/>
      <c r="J158" s="85"/>
      <c r="K158" s="83"/>
    </row>
    <row r="159" spans="1:11" ht="11.25" customHeight="1" x14ac:dyDescent="0.2">
      <c r="A159" s="327">
        <v>200</v>
      </c>
      <c r="B159" s="737" t="s">
        <v>3</v>
      </c>
      <c r="C159" s="51" t="s">
        <v>734</v>
      </c>
      <c r="D159" s="275" t="s">
        <v>735</v>
      </c>
      <c r="E159" s="328">
        <v>200</v>
      </c>
      <c r="F159" s="2695">
        <v>200</v>
      </c>
      <c r="G159" s="3529"/>
      <c r="H159" s="3530"/>
      <c r="I159" s="206"/>
      <c r="J159" s="85"/>
      <c r="K159" s="83"/>
    </row>
    <row r="160" spans="1:11" ht="11.25" customHeight="1" x14ac:dyDescent="0.2">
      <c r="A160" s="327">
        <v>150</v>
      </c>
      <c r="B160" s="737" t="s">
        <v>3</v>
      </c>
      <c r="C160" s="53" t="s">
        <v>736</v>
      </c>
      <c r="D160" s="519" t="s">
        <v>703</v>
      </c>
      <c r="E160" s="328">
        <v>150</v>
      </c>
      <c r="F160" s="2695">
        <v>150</v>
      </c>
      <c r="G160" s="3529"/>
      <c r="H160" s="3530"/>
      <c r="I160" s="206"/>
      <c r="J160" s="85"/>
      <c r="K160" s="83"/>
    </row>
    <row r="161" spans="1:11" ht="22.5" x14ac:dyDescent="0.2">
      <c r="A161" s="327">
        <v>50</v>
      </c>
      <c r="B161" s="737" t="s">
        <v>3</v>
      </c>
      <c r="C161" s="53" t="s">
        <v>737</v>
      </c>
      <c r="D161" s="773" t="s">
        <v>738</v>
      </c>
      <c r="E161" s="328">
        <v>50</v>
      </c>
      <c r="F161" s="2695">
        <v>50</v>
      </c>
      <c r="G161" s="3529"/>
      <c r="H161" s="3530"/>
      <c r="I161" s="206"/>
      <c r="J161" s="85"/>
      <c r="K161" s="83"/>
    </row>
    <row r="162" spans="1:11" s="440" customFormat="1" x14ac:dyDescent="0.25">
      <c r="A162" s="327">
        <v>1100</v>
      </c>
      <c r="B162" s="737" t="s">
        <v>3</v>
      </c>
      <c r="C162" s="747" t="s">
        <v>741</v>
      </c>
      <c r="D162" s="774" t="s">
        <v>742</v>
      </c>
      <c r="E162" s="328">
        <v>1100</v>
      </c>
      <c r="F162" s="2695">
        <v>1100</v>
      </c>
      <c r="G162" s="3529"/>
      <c r="H162" s="3530"/>
      <c r="I162" s="180"/>
      <c r="J162" s="180"/>
    </row>
    <row r="163" spans="1:11" s="440" customFormat="1" ht="22.5" x14ac:dyDescent="0.25">
      <c r="A163" s="327">
        <v>500</v>
      </c>
      <c r="B163" s="737" t="s">
        <v>3</v>
      </c>
      <c r="C163" s="775" t="s">
        <v>743</v>
      </c>
      <c r="D163" s="773" t="s">
        <v>744</v>
      </c>
      <c r="E163" s="328">
        <v>500</v>
      </c>
      <c r="F163" s="2695">
        <v>500</v>
      </c>
      <c r="G163" s="3529"/>
      <c r="H163" s="3530"/>
      <c r="I163" s="206"/>
      <c r="J163" s="180"/>
    </row>
    <row r="164" spans="1:11" s="440" customFormat="1" ht="11.25" customHeight="1" x14ac:dyDescent="0.25">
      <c r="A164" s="327">
        <v>800</v>
      </c>
      <c r="B164" s="737" t="s">
        <v>3</v>
      </c>
      <c r="C164" s="775" t="s">
        <v>745</v>
      </c>
      <c r="D164" s="773" t="s">
        <v>746</v>
      </c>
      <c r="E164" s="328">
        <v>800</v>
      </c>
      <c r="F164" s="2695">
        <v>800</v>
      </c>
      <c r="G164" s="3529"/>
      <c r="H164" s="3530"/>
      <c r="I164" s="206"/>
      <c r="J164" s="180"/>
    </row>
    <row r="165" spans="1:11" s="440" customFormat="1" ht="11.25" customHeight="1" x14ac:dyDescent="0.25">
      <c r="A165" s="327">
        <v>100</v>
      </c>
      <c r="B165" s="737" t="s">
        <v>3</v>
      </c>
      <c r="C165" s="775" t="s">
        <v>747</v>
      </c>
      <c r="D165" s="773" t="s">
        <v>748</v>
      </c>
      <c r="E165" s="328">
        <v>0</v>
      </c>
      <c r="F165" s="2695">
        <v>0</v>
      </c>
      <c r="G165" s="3529"/>
      <c r="H165" s="3530"/>
      <c r="I165" s="206"/>
      <c r="J165" s="180"/>
    </row>
    <row r="166" spans="1:11" s="440" customFormat="1" ht="22.5" x14ac:dyDescent="0.25">
      <c r="A166" s="776">
        <v>100</v>
      </c>
      <c r="B166" s="737" t="s">
        <v>3</v>
      </c>
      <c r="C166" s="777" t="s">
        <v>749</v>
      </c>
      <c r="D166" s="275" t="s">
        <v>750</v>
      </c>
      <c r="E166" s="778">
        <v>100</v>
      </c>
      <c r="F166" s="2740">
        <v>100</v>
      </c>
      <c r="G166" s="3529"/>
      <c r="H166" s="3530"/>
      <c r="I166" s="206"/>
      <c r="J166" s="180"/>
    </row>
    <row r="167" spans="1:11" s="440" customFormat="1" ht="22.5" x14ac:dyDescent="0.25">
      <c r="A167" s="776">
        <v>20</v>
      </c>
      <c r="B167" s="737" t="s">
        <v>3</v>
      </c>
      <c r="C167" s="777" t="s">
        <v>751</v>
      </c>
      <c r="D167" s="275" t="s">
        <v>752</v>
      </c>
      <c r="E167" s="778">
        <v>20</v>
      </c>
      <c r="F167" s="2740">
        <v>20</v>
      </c>
      <c r="G167" s="3529"/>
      <c r="H167" s="3530"/>
      <c r="I167" s="206"/>
      <c r="J167" s="180"/>
    </row>
    <row r="168" spans="1:11" s="440" customFormat="1" ht="22.5" x14ac:dyDescent="0.25">
      <c r="A168" s="776">
        <v>20</v>
      </c>
      <c r="B168" s="737" t="s">
        <v>3</v>
      </c>
      <c r="C168" s="777" t="s">
        <v>753</v>
      </c>
      <c r="D168" s="275" t="s">
        <v>754</v>
      </c>
      <c r="E168" s="778">
        <v>20</v>
      </c>
      <c r="F168" s="2740">
        <v>20</v>
      </c>
      <c r="G168" s="3529"/>
      <c r="H168" s="3530"/>
      <c r="I168" s="206"/>
      <c r="J168" s="180"/>
    </row>
    <row r="169" spans="1:11" ht="22.5" x14ac:dyDescent="0.2">
      <c r="A169" s="776">
        <v>20</v>
      </c>
      <c r="B169" s="737" t="s">
        <v>3</v>
      </c>
      <c r="C169" s="777" t="s">
        <v>755</v>
      </c>
      <c r="D169" s="275" t="s">
        <v>756</v>
      </c>
      <c r="E169" s="778">
        <v>0</v>
      </c>
      <c r="F169" s="2740">
        <v>0</v>
      </c>
      <c r="G169" s="3529"/>
      <c r="H169" s="3530"/>
      <c r="K169" s="83"/>
    </row>
    <row r="170" spans="1:11" ht="22.5" x14ac:dyDescent="0.2">
      <c r="A170" s="776">
        <v>0</v>
      </c>
      <c r="B170" s="737" t="s">
        <v>3</v>
      </c>
      <c r="C170" s="777" t="s">
        <v>757</v>
      </c>
      <c r="D170" s="275" t="s">
        <v>758</v>
      </c>
      <c r="E170" s="778">
        <v>20</v>
      </c>
      <c r="F170" s="2740">
        <v>20</v>
      </c>
      <c r="G170" s="3529"/>
      <c r="H170" s="3530"/>
      <c r="K170" s="83"/>
    </row>
    <row r="171" spans="1:11" ht="12.75" customHeight="1" x14ac:dyDescent="0.2">
      <c r="A171" s="776">
        <v>550</v>
      </c>
      <c r="B171" s="737" t="s">
        <v>3</v>
      </c>
      <c r="C171" s="777" t="s">
        <v>759</v>
      </c>
      <c r="D171" s="275" t="s">
        <v>760</v>
      </c>
      <c r="E171" s="778">
        <v>0</v>
      </c>
      <c r="F171" s="2740">
        <v>0</v>
      </c>
      <c r="G171" s="3529"/>
      <c r="H171" s="3530"/>
      <c r="K171" s="83"/>
    </row>
    <row r="172" spans="1:11" ht="12.75" customHeight="1" x14ac:dyDescent="0.2">
      <c r="A172" s="776">
        <v>500</v>
      </c>
      <c r="B172" s="737" t="s">
        <v>3</v>
      </c>
      <c r="C172" s="777" t="s">
        <v>761</v>
      </c>
      <c r="D172" s="275" t="s">
        <v>762</v>
      </c>
      <c r="E172" s="778">
        <v>0</v>
      </c>
      <c r="F172" s="2740">
        <v>0</v>
      </c>
      <c r="G172" s="3529"/>
      <c r="H172" s="3530"/>
      <c r="K172" s="83"/>
    </row>
    <row r="173" spans="1:11" ht="12.75" customHeight="1" x14ac:dyDescent="0.2">
      <c r="A173" s="776">
        <v>0</v>
      </c>
      <c r="B173" s="737" t="s">
        <v>3</v>
      </c>
      <c r="C173" s="777" t="s">
        <v>763</v>
      </c>
      <c r="D173" s="275" t="s">
        <v>764</v>
      </c>
      <c r="E173" s="778">
        <v>800</v>
      </c>
      <c r="F173" s="2740">
        <v>800</v>
      </c>
      <c r="G173" s="3529"/>
      <c r="H173" s="3530"/>
      <c r="K173" s="83"/>
    </row>
    <row r="174" spans="1:11" s="440" customFormat="1" ht="12.75" customHeight="1" x14ac:dyDescent="0.25">
      <c r="A174" s="776">
        <v>200</v>
      </c>
      <c r="B174" s="737" t="s">
        <v>3</v>
      </c>
      <c r="C174" s="777" t="s">
        <v>765</v>
      </c>
      <c r="D174" s="275" t="s">
        <v>766</v>
      </c>
      <c r="E174" s="778">
        <v>200</v>
      </c>
      <c r="F174" s="2740">
        <v>200</v>
      </c>
      <c r="G174" s="3529"/>
      <c r="H174" s="3530"/>
      <c r="I174" s="206"/>
      <c r="J174" s="180"/>
    </row>
    <row r="175" spans="1:11" s="440" customFormat="1" ht="12.75" customHeight="1" x14ac:dyDescent="0.25">
      <c r="A175" s="327">
        <v>200</v>
      </c>
      <c r="B175" s="737" t="s">
        <v>3</v>
      </c>
      <c r="C175" s="775" t="s">
        <v>767</v>
      </c>
      <c r="D175" s="519" t="s">
        <v>768</v>
      </c>
      <c r="E175" s="328">
        <v>200</v>
      </c>
      <c r="F175" s="2695">
        <v>200</v>
      </c>
      <c r="G175" s="3529"/>
      <c r="H175" s="3530"/>
      <c r="I175" s="206"/>
      <c r="J175" s="180"/>
    </row>
    <row r="176" spans="1:11" s="440" customFormat="1" ht="12.75" customHeight="1" x14ac:dyDescent="0.25">
      <c r="A176" s="327">
        <v>200</v>
      </c>
      <c r="B176" s="737" t="s">
        <v>3</v>
      </c>
      <c r="C176" s="775" t="s">
        <v>769</v>
      </c>
      <c r="D176" s="519" t="s">
        <v>770</v>
      </c>
      <c r="E176" s="328">
        <v>0</v>
      </c>
      <c r="F176" s="2695">
        <v>0</v>
      </c>
      <c r="G176" s="3529"/>
      <c r="H176" s="3530"/>
      <c r="I176" s="206"/>
      <c r="J176" s="180"/>
    </row>
    <row r="177" spans="1:11" s="440" customFormat="1" ht="22.5" customHeight="1" x14ac:dyDescent="0.25">
      <c r="A177" s="600">
        <v>400</v>
      </c>
      <c r="B177" s="779" t="s">
        <v>3</v>
      </c>
      <c r="C177" s="780" t="s">
        <v>771</v>
      </c>
      <c r="D177" s="781" t="s">
        <v>772</v>
      </c>
      <c r="E177" s="603">
        <v>100</v>
      </c>
      <c r="F177" s="2741">
        <v>100</v>
      </c>
      <c r="G177" s="3529"/>
      <c r="H177" s="3530"/>
      <c r="I177" s="206"/>
      <c r="J177" s="180"/>
    </row>
    <row r="178" spans="1:11" s="440" customFormat="1" ht="22.5" customHeight="1" x14ac:dyDescent="0.25">
      <c r="A178" s="327">
        <v>20</v>
      </c>
      <c r="B178" s="779" t="s">
        <v>3</v>
      </c>
      <c r="C178" s="780" t="s">
        <v>773</v>
      </c>
      <c r="D178" s="781" t="s">
        <v>774</v>
      </c>
      <c r="E178" s="328">
        <v>20</v>
      </c>
      <c r="F178" s="2695">
        <v>20</v>
      </c>
      <c r="G178" s="3529"/>
      <c r="H178" s="3530"/>
      <c r="I178" s="206"/>
      <c r="J178" s="180"/>
    </row>
    <row r="179" spans="1:11" s="440" customFormat="1" ht="22.5" customHeight="1" x14ac:dyDescent="0.25">
      <c r="A179" s="782">
        <v>100</v>
      </c>
      <c r="B179" s="779" t="s">
        <v>3</v>
      </c>
      <c r="C179" s="783" t="s">
        <v>775</v>
      </c>
      <c r="D179" s="781" t="s">
        <v>776</v>
      </c>
      <c r="E179" s="603">
        <v>100</v>
      </c>
      <c r="F179" s="2741">
        <v>100</v>
      </c>
      <c r="G179" s="3529"/>
      <c r="H179" s="3530"/>
      <c r="I179" s="679"/>
      <c r="J179" s="679"/>
    </row>
    <row r="180" spans="1:11" s="440" customFormat="1" ht="12.75" customHeight="1" x14ac:dyDescent="0.25">
      <c r="A180" s="784">
        <v>0</v>
      </c>
      <c r="B180" s="785" t="s">
        <v>3</v>
      </c>
      <c r="C180" s="780" t="s">
        <v>777</v>
      </c>
      <c r="D180" s="781" t="s">
        <v>778</v>
      </c>
      <c r="E180" s="603">
        <v>300</v>
      </c>
      <c r="F180" s="2741">
        <v>300</v>
      </c>
      <c r="G180" s="3529"/>
      <c r="H180" s="3530"/>
      <c r="I180" s="679"/>
      <c r="J180" s="679"/>
    </row>
    <row r="181" spans="1:11" s="440" customFormat="1" ht="12.75" customHeight="1" x14ac:dyDescent="0.25">
      <c r="A181" s="784">
        <v>0</v>
      </c>
      <c r="B181" s="785" t="s">
        <v>3</v>
      </c>
      <c r="C181" s="780" t="s">
        <v>779</v>
      </c>
      <c r="D181" s="781" t="s">
        <v>780</v>
      </c>
      <c r="E181" s="603">
        <v>400</v>
      </c>
      <c r="F181" s="2741">
        <v>400</v>
      </c>
      <c r="G181" s="3529"/>
      <c r="H181" s="3530"/>
      <c r="I181" s="679"/>
      <c r="J181" s="679"/>
    </row>
    <row r="182" spans="1:11" s="440" customFormat="1" ht="12.75" customHeight="1" x14ac:dyDescent="0.25">
      <c r="A182" s="784">
        <v>0</v>
      </c>
      <c r="B182" s="785" t="s">
        <v>3</v>
      </c>
      <c r="C182" s="783" t="s">
        <v>781</v>
      </c>
      <c r="D182" s="781" t="s">
        <v>699</v>
      </c>
      <c r="E182" s="603">
        <v>300</v>
      </c>
      <c r="F182" s="2741">
        <v>300</v>
      </c>
      <c r="G182" s="3529"/>
      <c r="H182" s="3530"/>
      <c r="I182" s="679"/>
      <c r="J182" s="679"/>
    </row>
    <row r="183" spans="1:11" ht="12.75" customHeight="1" x14ac:dyDescent="0.2">
      <c r="A183" s="788">
        <f>A184+A190+A193</f>
        <v>4200</v>
      </c>
      <c r="B183" s="789" t="s">
        <v>3</v>
      </c>
      <c r="C183" s="790" t="s">
        <v>10</v>
      </c>
      <c r="D183" s="791" t="s">
        <v>726</v>
      </c>
      <c r="E183" s="792">
        <f>E184+E190+E193</f>
        <v>4400</v>
      </c>
      <c r="F183" s="2742">
        <f>F184+F190+F193</f>
        <v>3900</v>
      </c>
      <c r="G183" s="3529"/>
      <c r="H183" s="3530"/>
      <c r="K183" s="83"/>
    </row>
    <row r="184" spans="1:11" ht="12.75" customHeight="1" x14ac:dyDescent="0.2">
      <c r="A184" s="759">
        <f>SUM(A185:A189)</f>
        <v>2200</v>
      </c>
      <c r="B184" s="793" t="s">
        <v>10</v>
      </c>
      <c r="C184" s="794" t="s">
        <v>10</v>
      </c>
      <c r="D184" s="795" t="s">
        <v>782</v>
      </c>
      <c r="E184" s="796">
        <v>2200</v>
      </c>
      <c r="F184" s="2736">
        <f>SUM(F185:F189)</f>
        <v>2200</v>
      </c>
      <c r="G184" s="3529"/>
      <c r="H184" s="3530"/>
      <c r="K184" s="83"/>
    </row>
    <row r="185" spans="1:11" ht="12.75" customHeight="1" x14ac:dyDescent="0.2">
      <c r="A185" s="797">
        <v>1000</v>
      </c>
      <c r="B185" s="798" t="s">
        <v>3</v>
      </c>
      <c r="C185" s="799" t="s">
        <v>783</v>
      </c>
      <c r="D185" s="800" t="s">
        <v>784</v>
      </c>
      <c r="E185" s="801">
        <v>1000</v>
      </c>
      <c r="F185" s="2743">
        <v>1000</v>
      </c>
      <c r="G185" s="3529"/>
      <c r="H185" s="3530"/>
      <c r="K185" s="83"/>
    </row>
    <row r="186" spans="1:11" ht="12" customHeight="1" x14ac:dyDescent="0.2">
      <c r="A186" s="797">
        <v>500</v>
      </c>
      <c r="B186" s="798" t="s">
        <v>3</v>
      </c>
      <c r="C186" s="799" t="s">
        <v>785</v>
      </c>
      <c r="D186" s="800" t="s">
        <v>786</v>
      </c>
      <c r="E186" s="801">
        <v>500</v>
      </c>
      <c r="F186" s="2743">
        <v>500</v>
      </c>
      <c r="G186" s="3529"/>
      <c r="H186" s="3530"/>
      <c r="K186" s="83"/>
    </row>
    <row r="187" spans="1:11" ht="22.5" x14ac:dyDescent="0.2">
      <c r="A187" s="797">
        <v>300</v>
      </c>
      <c r="B187" s="798" t="s">
        <v>3</v>
      </c>
      <c r="C187" s="799" t="s">
        <v>787</v>
      </c>
      <c r="D187" s="802" t="s">
        <v>788</v>
      </c>
      <c r="E187" s="801">
        <v>300</v>
      </c>
      <c r="F187" s="2743">
        <v>300</v>
      </c>
      <c r="G187" s="3529"/>
      <c r="H187" s="3530"/>
      <c r="K187" s="83"/>
    </row>
    <row r="188" spans="1:11" ht="22.5" x14ac:dyDescent="0.2">
      <c r="A188" s="797">
        <v>200</v>
      </c>
      <c r="B188" s="798"/>
      <c r="C188" s="799" t="s">
        <v>789</v>
      </c>
      <c r="D188" s="774" t="s">
        <v>790</v>
      </c>
      <c r="E188" s="801">
        <v>200</v>
      </c>
      <c r="F188" s="2743">
        <v>200</v>
      </c>
      <c r="G188" s="3529"/>
      <c r="H188" s="3530"/>
      <c r="K188" s="83"/>
    </row>
    <row r="189" spans="1:11" s="440" customFormat="1" ht="12.75" customHeight="1" x14ac:dyDescent="0.25">
      <c r="A189" s="600">
        <v>200</v>
      </c>
      <c r="B189" s="779" t="s">
        <v>3</v>
      </c>
      <c r="C189" s="799" t="s">
        <v>791</v>
      </c>
      <c r="D189" s="781" t="s">
        <v>792</v>
      </c>
      <c r="E189" s="603">
        <v>200</v>
      </c>
      <c r="F189" s="2741">
        <v>200</v>
      </c>
      <c r="G189" s="3529"/>
      <c r="H189" s="3530"/>
      <c r="I189" s="679"/>
      <c r="J189" s="679"/>
    </row>
    <row r="190" spans="1:11" x14ac:dyDescent="0.2">
      <c r="A190" s="1436">
        <f>SUM(A191:A192)</f>
        <v>0</v>
      </c>
      <c r="B190" s="3156" t="s">
        <v>10</v>
      </c>
      <c r="C190" s="1502" t="s">
        <v>10</v>
      </c>
      <c r="D190" s="3157" t="s">
        <v>793</v>
      </c>
      <c r="E190" s="3158">
        <f>SUM(E191:E192)</f>
        <v>1000</v>
      </c>
      <c r="F190" s="3159">
        <f>SUM(F191:F192)</f>
        <v>1070</v>
      </c>
      <c r="G190" s="3531"/>
      <c r="H190" s="3532"/>
      <c r="K190" s="83"/>
    </row>
    <row r="191" spans="1:11" ht="38.25" customHeight="1" x14ac:dyDescent="0.2">
      <c r="A191" s="825">
        <v>0</v>
      </c>
      <c r="B191" s="834" t="s">
        <v>3</v>
      </c>
      <c r="C191" s="832" t="s">
        <v>834</v>
      </c>
      <c r="D191" s="833" t="s">
        <v>835</v>
      </c>
      <c r="E191" s="276">
        <v>1000</v>
      </c>
      <c r="F191" s="2747">
        <v>1000</v>
      </c>
      <c r="G191" s="3529"/>
      <c r="H191" s="3530"/>
      <c r="K191" s="83"/>
    </row>
    <row r="192" spans="1:11" ht="22.5" x14ac:dyDescent="0.2">
      <c r="A192" s="825">
        <v>0</v>
      </c>
      <c r="B192" s="834" t="s">
        <v>3</v>
      </c>
      <c r="C192" s="832" t="s">
        <v>836</v>
      </c>
      <c r="D192" s="835" t="s">
        <v>837</v>
      </c>
      <c r="E192" s="276">
        <v>0</v>
      </c>
      <c r="F192" s="2747">
        <v>70</v>
      </c>
      <c r="G192" s="3529"/>
      <c r="H192" s="3530"/>
      <c r="K192" s="83"/>
    </row>
    <row r="193" spans="1:11" ht="12.75" customHeight="1" x14ac:dyDescent="0.2">
      <c r="A193" s="803">
        <f>SUM(A194:A194)</f>
        <v>2000</v>
      </c>
      <c r="B193" s="804" t="s">
        <v>10</v>
      </c>
      <c r="C193" s="805" t="s">
        <v>10</v>
      </c>
      <c r="D193" s="806" t="s">
        <v>838</v>
      </c>
      <c r="E193" s="836">
        <f>E194</f>
        <v>1200</v>
      </c>
      <c r="F193" s="2749">
        <f>F194</f>
        <v>630</v>
      </c>
      <c r="G193" s="3529"/>
      <c r="H193" s="3530"/>
      <c r="K193" s="83"/>
    </row>
    <row r="194" spans="1:11" s="178" customFormat="1" ht="12.75" customHeight="1" thickBot="1" x14ac:dyDescent="0.3">
      <c r="A194" s="550">
        <v>2000</v>
      </c>
      <c r="B194" s="461" t="s">
        <v>3</v>
      </c>
      <c r="C194" s="837" t="s">
        <v>839</v>
      </c>
      <c r="D194" s="838" t="s">
        <v>838</v>
      </c>
      <c r="E194" s="554">
        <v>1200</v>
      </c>
      <c r="F194" s="2750">
        <v>630</v>
      </c>
      <c r="G194" s="3533"/>
      <c r="H194" s="3534"/>
      <c r="I194" s="180"/>
      <c r="J194" s="180"/>
    </row>
    <row r="195" spans="1:11" ht="14.25" customHeight="1" x14ac:dyDescent="0.2">
      <c r="H195" s="440"/>
    </row>
    <row r="196" spans="1:11" ht="18.95" customHeight="1" x14ac:dyDescent="0.2">
      <c r="B196" s="124" t="s">
        <v>840</v>
      </c>
      <c r="C196" s="124"/>
      <c r="D196" s="124"/>
      <c r="E196" s="124"/>
      <c r="F196" s="124"/>
      <c r="G196" s="124"/>
      <c r="H196" s="124"/>
    </row>
    <row r="197" spans="1:11" ht="15.75" customHeight="1" thickBot="1" x14ac:dyDescent="0.25">
      <c r="B197" s="99"/>
      <c r="C197" s="99"/>
      <c r="D197" s="99"/>
      <c r="E197" s="100"/>
      <c r="F197" s="100"/>
      <c r="G197" s="100"/>
      <c r="H197" s="100" t="s">
        <v>73</v>
      </c>
      <c r="K197" s="83"/>
    </row>
    <row r="198" spans="1:11" s="440" customFormat="1" ht="31.5" customHeight="1" thickBot="1" x14ac:dyDescent="0.3">
      <c r="A198" s="3271" t="s">
        <v>7</v>
      </c>
      <c r="B198" s="2188" t="s">
        <v>91</v>
      </c>
      <c r="C198" s="2181" t="s">
        <v>841</v>
      </c>
      <c r="D198" s="3274" t="s">
        <v>276</v>
      </c>
      <c r="E198" s="2675" t="s">
        <v>94</v>
      </c>
      <c r="F198" s="3270" t="s">
        <v>2656</v>
      </c>
      <c r="G198" s="3525" t="s">
        <v>95</v>
      </c>
      <c r="H198" s="3526"/>
      <c r="I198" s="679"/>
      <c r="J198" s="679"/>
    </row>
    <row r="199" spans="1:11" ht="13.5" customHeight="1" thickBot="1" x14ac:dyDescent="0.25">
      <c r="A199" s="263">
        <f>A200</f>
        <v>35200</v>
      </c>
      <c r="B199" s="839" t="s">
        <v>3</v>
      </c>
      <c r="C199" s="266" t="s">
        <v>96</v>
      </c>
      <c r="D199" s="840" t="s">
        <v>97</v>
      </c>
      <c r="E199" s="841">
        <f>E200</f>
        <v>20000</v>
      </c>
      <c r="F199" s="2726">
        <f>+F200</f>
        <v>20000</v>
      </c>
      <c r="G199" s="3527" t="s">
        <v>10</v>
      </c>
      <c r="H199" s="3528"/>
      <c r="K199" s="83"/>
    </row>
    <row r="200" spans="1:11" x14ac:dyDescent="0.2">
      <c r="A200" s="842">
        <f>SUM(A201:A204)</f>
        <v>35200</v>
      </c>
      <c r="B200" s="680" t="s">
        <v>10</v>
      </c>
      <c r="C200" s="681" t="s">
        <v>10</v>
      </c>
      <c r="D200" s="682" t="s">
        <v>277</v>
      </c>
      <c r="E200" s="683">
        <f>SUM(E201:E204)</f>
        <v>20000</v>
      </c>
      <c r="F200" s="2727">
        <f>SUM(F201:F204)</f>
        <v>20000</v>
      </c>
      <c r="G200" s="3529"/>
      <c r="H200" s="3530"/>
      <c r="K200" s="83"/>
    </row>
    <row r="201" spans="1:11" s="238" customFormat="1" ht="22.5" x14ac:dyDescent="0.2">
      <c r="A201" s="776">
        <v>6300</v>
      </c>
      <c r="B201" s="807" t="s">
        <v>3</v>
      </c>
      <c r="C201" s="775" t="s">
        <v>842</v>
      </c>
      <c r="D201" s="752" t="s">
        <v>843</v>
      </c>
      <c r="E201" s="843">
        <v>0</v>
      </c>
      <c r="F201" s="2745">
        <v>0</v>
      </c>
      <c r="G201" s="3529"/>
      <c r="H201" s="3530"/>
      <c r="I201" s="85"/>
      <c r="J201" s="85"/>
    </row>
    <row r="202" spans="1:11" s="238" customFormat="1" ht="33.75" x14ac:dyDescent="0.2">
      <c r="A202" s="776">
        <v>18000</v>
      </c>
      <c r="B202" s="807" t="s">
        <v>3</v>
      </c>
      <c r="C202" s="775" t="s">
        <v>844</v>
      </c>
      <c r="D202" s="752" t="s">
        <v>845</v>
      </c>
      <c r="E202" s="843">
        <v>0</v>
      </c>
      <c r="F202" s="2740">
        <v>0</v>
      </c>
      <c r="G202" s="3529"/>
      <c r="H202" s="3530"/>
      <c r="I202" s="85"/>
      <c r="J202" s="85"/>
    </row>
    <row r="203" spans="1:11" s="238" customFormat="1" ht="22.5" x14ac:dyDescent="0.2">
      <c r="A203" s="776">
        <v>10900</v>
      </c>
      <c r="B203" s="807" t="s">
        <v>3</v>
      </c>
      <c r="C203" s="775" t="s">
        <v>846</v>
      </c>
      <c r="D203" s="845" t="s">
        <v>847</v>
      </c>
      <c r="E203" s="843">
        <v>0</v>
      </c>
      <c r="F203" s="2740">
        <v>0</v>
      </c>
      <c r="G203" s="3529"/>
      <c r="H203" s="3530"/>
      <c r="I203" s="85"/>
      <c r="J203" s="85"/>
    </row>
    <row r="204" spans="1:11" s="238" customFormat="1" ht="12" thickBot="1" x14ac:dyDescent="0.25">
      <c r="A204" s="846">
        <v>0</v>
      </c>
      <c r="B204" s="847" t="s">
        <v>3</v>
      </c>
      <c r="C204" s="848" t="s">
        <v>848</v>
      </c>
      <c r="D204" s="849" t="s">
        <v>849</v>
      </c>
      <c r="E204" s="850">
        <v>20000</v>
      </c>
      <c r="F204" s="2751">
        <v>20000</v>
      </c>
      <c r="G204" s="3533"/>
      <c r="H204" s="3534"/>
      <c r="I204" s="85"/>
      <c r="J204" s="85"/>
    </row>
    <row r="205" spans="1:11" ht="12.75" customHeight="1" x14ac:dyDescent="0.2">
      <c r="A205" s="206"/>
      <c r="B205" s="851"/>
      <c r="C205" s="852"/>
      <c r="D205" s="693"/>
      <c r="E205" s="206"/>
      <c r="F205" s="206"/>
      <c r="G205" s="853"/>
      <c r="H205" s="83"/>
    </row>
    <row r="206" spans="1:11" ht="18" customHeight="1" x14ac:dyDescent="0.2">
      <c r="B206" s="124" t="s">
        <v>850</v>
      </c>
      <c r="C206" s="124"/>
      <c r="D206" s="124"/>
      <c r="E206" s="124"/>
      <c r="F206" s="124"/>
      <c r="G206" s="124"/>
      <c r="H206" s="853"/>
    </row>
    <row r="207" spans="1:11" ht="15" customHeight="1" thickBot="1" x14ac:dyDescent="0.25">
      <c r="B207" s="99"/>
      <c r="C207" s="636"/>
      <c r="D207" s="99"/>
      <c r="E207" s="183"/>
      <c r="F207" s="101"/>
      <c r="G207" s="101"/>
      <c r="H207" s="101" t="s">
        <v>73</v>
      </c>
      <c r="K207" s="83"/>
    </row>
    <row r="208" spans="1:11" ht="31.5" customHeight="1" thickBot="1" x14ac:dyDescent="0.25">
      <c r="A208" s="3271" t="s">
        <v>7</v>
      </c>
      <c r="B208" s="2188" t="s">
        <v>91</v>
      </c>
      <c r="C208" s="2193" t="s">
        <v>851</v>
      </c>
      <c r="D208" s="2725" t="s">
        <v>387</v>
      </c>
      <c r="E208" s="2675" t="s">
        <v>94</v>
      </c>
      <c r="F208" s="3270" t="s">
        <v>2656</v>
      </c>
      <c r="G208" s="3525" t="s">
        <v>95</v>
      </c>
      <c r="H208" s="3526"/>
      <c r="K208" s="83"/>
    </row>
    <row r="209" spans="1:11" s="440" customFormat="1" ht="13.5" customHeight="1" thickBot="1" x14ac:dyDescent="0.3">
      <c r="A209" s="263">
        <f>SUM(A210:A218)</f>
        <v>1574.2</v>
      </c>
      <c r="B209" s="839" t="s">
        <v>3</v>
      </c>
      <c r="C209" s="855" t="s">
        <v>96</v>
      </c>
      <c r="D209" s="266" t="s">
        <v>97</v>
      </c>
      <c r="E209" s="263">
        <f>SUM(E210:E218)</f>
        <v>4467</v>
      </c>
      <c r="F209" s="2726">
        <f>SUM(F210:F218)</f>
        <v>4467</v>
      </c>
      <c r="G209" s="3527" t="s">
        <v>10</v>
      </c>
      <c r="H209" s="3528"/>
      <c r="I209" s="679"/>
      <c r="J209" s="679"/>
    </row>
    <row r="210" spans="1:11" ht="22.5" x14ac:dyDescent="0.2">
      <c r="A210" s="856">
        <v>167</v>
      </c>
      <c r="B210" s="857" t="s">
        <v>98</v>
      </c>
      <c r="C210" s="858" t="s">
        <v>852</v>
      </c>
      <c r="D210" s="859" t="s">
        <v>853</v>
      </c>
      <c r="E210" s="860">
        <v>167</v>
      </c>
      <c r="F210" s="2993">
        <v>167</v>
      </c>
      <c r="G210" s="3529"/>
      <c r="H210" s="3530"/>
      <c r="K210" s="83"/>
    </row>
    <row r="211" spans="1:11" ht="22.5" x14ac:dyDescent="0.2">
      <c r="A211" s="861">
        <v>250</v>
      </c>
      <c r="B211" s="862" t="s">
        <v>98</v>
      </c>
      <c r="C211" s="863" t="s">
        <v>852</v>
      </c>
      <c r="D211" s="864" t="s">
        <v>854</v>
      </c>
      <c r="E211" s="2996">
        <v>300</v>
      </c>
      <c r="F211" s="2735">
        <v>300</v>
      </c>
      <c r="G211" s="3529"/>
      <c r="H211" s="3530"/>
      <c r="K211" s="83"/>
    </row>
    <row r="212" spans="1:11" x14ac:dyDescent="0.2">
      <c r="A212" s="866"/>
      <c r="B212" s="862" t="s">
        <v>98</v>
      </c>
      <c r="C212" s="867" t="s">
        <v>855</v>
      </c>
      <c r="D212" s="868" t="s">
        <v>856</v>
      </c>
      <c r="E212" s="869"/>
      <c r="F212" s="2695">
        <v>0</v>
      </c>
      <c r="G212" s="3529"/>
      <c r="H212" s="3530"/>
      <c r="K212" s="83"/>
    </row>
    <row r="213" spans="1:11" ht="22.5" x14ac:dyDescent="0.2">
      <c r="A213" s="870">
        <v>1000</v>
      </c>
      <c r="B213" s="871" t="s">
        <v>98</v>
      </c>
      <c r="C213" s="863" t="s">
        <v>857</v>
      </c>
      <c r="D213" s="872" t="s">
        <v>2663</v>
      </c>
      <c r="E213" s="865">
        <v>0</v>
      </c>
      <c r="F213" s="2994">
        <v>0</v>
      </c>
      <c r="G213" s="3529"/>
      <c r="H213" s="3530"/>
      <c r="K213" s="83"/>
    </row>
    <row r="214" spans="1:11" ht="22.5" x14ac:dyDescent="0.2">
      <c r="A214" s="870"/>
      <c r="B214" s="871" t="s">
        <v>98</v>
      </c>
      <c r="C214" s="863" t="s">
        <v>857</v>
      </c>
      <c r="D214" s="872" t="s">
        <v>2666</v>
      </c>
      <c r="E214" s="2996">
        <v>0</v>
      </c>
      <c r="F214" s="2735">
        <v>0</v>
      </c>
      <c r="G214" s="3529"/>
      <c r="H214" s="3530"/>
      <c r="K214" s="83"/>
    </row>
    <row r="215" spans="1:11" ht="22.5" x14ac:dyDescent="0.2">
      <c r="A215" s="870">
        <v>0</v>
      </c>
      <c r="B215" s="871" t="s">
        <v>98</v>
      </c>
      <c r="C215" s="863" t="s">
        <v>2662</v>
      </c>
      <c r="D215" s="872" t="s">
        <v>2664</v>
      </c>
      <c r="E215" s="865">
        <v>4000</v>
      </c>
      <c r="F215" s="2994">
        <v>4000</v>
      </c>
      <c r="G215" s="3529"/>
      <c r="H215" s="3530"/>
      <c r="K215" s="83"/>
    </row>
    <row r="216" spans="1:11" ht="22.5" x14ac:dyDescent="0.2">
      <c r="A216" s="870"/>
      <c r="B216" s="871" t="s">
        <v>98</v>
      </c>
      <c r="C216" s="863" t="s">
        <v>2662</v>
      </c>
      <c r="D216" s="872" t="s">
        <v>2665</v>
      </c>
      <c r="E216" s="865">
        <v>0</v>
      </c>
      <c r="F216" s="2735">
        <v>0</v>
      </c>
      <c r="G216" s="3529"/>
      <c r="H216" s="3530"/>
      <c r="K216" s="83"/>
    </row>
    <row r="217" spans="1:11" ht="22.5" x14ac:dyDescent="0.2">
      <c r="A217" s="866">
        <v>157.19999999999999</v>
      </c>
      <c r="B217" s="862" t="s">
        <v>98</v>
      </c>
      <c r="C217" s="867" t="s">
        <v>858</v>
      </c>
      <c r="D217" s="873" t="s">
        <v>859</v>
      </c>
      <c r="E217" s="869">
        <v>0</v>
      </c>
      <c r="F217" s="2995">
        <v>0</v>
      </c>
      <c r="G217" s="3529"/>
      <c r="H217" s="3530"/>
      <c r="K217" s="83"/>
    </row>
    <row r="218" spans="1:11" ht="12" thickBot="1" x14ac:dyDescent="0.25">
      <c r="A218" s="874"/>
      <c r="B218" s="875" t="s">
        <v>98</v>
      </c>
      <c r="C218" s="876" t="s">
        <v>858</v>
      </c>
      <c r="D218" s="877" t="s">
        <v>860</v>
      </c>
      <c r="E218" s="878"/>
      <c r="F218" s="2752">
        <v>0</v>
      </c>
      <c r="G218" s="3533"/>
      <c r="H218" s="3534"/>
      <c r="K218" s="83"/>
    </row>
    <row r="219" spans="1:11" ht="15" customHeight="1" x14ac:dyDescent="0.2">
      <c r="H219" s="83"/>
    </row>
    <row r="220" spans="1:11" s="440" customFormat="1" ht="16.5" customHeight="1" x14ac:dyDescent="0.25">
      <c r="B220" s="879" t="s">
        <v>861</v>
      </c>
      <c r="C220" s="879"/>
      <c r="D220" s="879"/>
      <c r="E220" s="879"/>
      <c r="F220" s="879"/>
      <c r="G220" s="879"/>
      <c r="H220" s="392"/>
      <c r="I220" s="679"/>
      <c r="J220" s="679"/>
      <c r="K220" s="679"/>
    </row>
    <row r="221" spans="1:11" ht="13.5" customHeight="1" thickBot="1" x14ac:dyDescent="0.3">
      <c r="B221" s="8"/>
      <c r="C221" s="8"/>
      <c r="D221" s="8"/>
      <c r="E221" s="536"/>
      <c r="F221" s="536"/>
      <c r="G221" s="536"/>
      <c r="H221" s="536" t="s">
        <v>73</v>
      </c>
      <c r="K221" s="83"/>
    </row>
    <row r="222" spans="1:11" ht="31.5" customHeight="1" thickBot="1" x14ac:dyDescent="0.25">
      <c r="A222" s="3271" t="s">
        <v>7</v>
      </c>
      <c r="B222" s="2721" t="s">
        <v>281</v>
      </c>
      <c r="C222" s="2722" t="s">
        <v>862</v>
      </c>
      <c r="D222" s="2541" t="s">
        <v>283</v>
      </c>
      <c r="E222" s="2675" t="s">
        <v>94</v>
      </c>
      <c r="F222" s="3270" t="s">
        <v>2656</v>
      </c>
      <c r="G222" s="3525" t="s">
        <v>95</v>
      </c>
      <c r="H222" s="3526"/>
      <c r="K222" s="83"/>
    </row>
    <row r="223" spans="1:11" ht="13.5" customHeight="1" thickBot="1" x14ac:dyDescent="0.25">
      <c r="A223" s="315">
        <f>A224+A229</f>
        <v>23980</v>
      </c>
      <c r="B223" s="312" t="s">
        <v>2</v>
      </c>
      <c r="C223" s="313" t="s">
        <v>96</v>
      </c>
      <c r="D223" s="880" t="s">
        <v>285</v>
      </c>
      <c r="E223" s="881">
        <v>23980</v>
      </c>
      <c r="F223" s="311">
        <f>+F224+F229</f>
        <v>0</v>
      </c>
      <c r="G223" s="3527" t="s">
        <v>10</v>
      </c>
      <c r="H223" s="3528"/>
      <c r="K223" s="83"/>
    </row>
    <row r="224" spans="1:11" ht="12.75" customHeight="1" x14ac:dyDescent="0.2">
      <c r="A224" s="541">
        <f>SUM(A225:A228)</f>
        <v>3210</v>
      </c>
      <c r="B224" s="882" t="s">
        <v>3</v>
      </c>
      <c r="C224" s="883" t="s">
        <v>10</v>
      </c>
      <c r="D224" s="884" t="s">
        <v>863</v>
      </c>
      <c r="E224" s="545">
        <v>3880</v>
      </c>
      <c r="F224" s="2753">
        <f>SUM(F225:F228)</f>
        <v>0</v>
      </c>
      <c r="G224" s="3529"/>
      <c r="H224" s="3530"/>
      <c r="K224" s="83"/>
    </row>
    <row r="225" spans="1:11" ht="12.75" customHeight="1" x14ac:dyDescent="0.2">
      <c r="A225" s="327">
        <v>2350</v>
      </c>
      <c r="B225" s="323" t="s">
        <v>3</v>
      </c>
      <c r="C225" s="74">
        <v>40100000000</v>
      </c>
      <c r="D225" s="885" t="s">
        <v>864</v>
      </c>
      <c r="E225" s="328">
        <v>2380</v>
      </c>
      <c r="F225" s="2754">
        <v>0</v>
      </c>
      <c r="G225" s="3529"/>
      <c r="H225" s="3530"/>
      <c r="K225" s="83"/>
    </row>
    <row r="226" spans="1:11" ht="12.75" customHeight="1" x14ac:dyDescent="0.2">
      <c r="A226" s="327">
        <v>300</v>
      </c>
      <c r="B226" s="323" t="s">
        <v>3</v>
      </c>
      <c r="C226" s="547">
        <v>40300000000</v>
      </c>
      <c r="D226" s="885" t="s">
        <v>865</v>
      </c>
      <c r="E226" s="328">
        <v>500</v>
      </c>
      <c r="F226" s="2754">
        <v>0</v>
      </c>
      <c r="G226" s="3529"/>
      <c r="H226" s="3530"/>
      <c r="K226" s="83"/>
    </row>
    <row r="227" spans="1:11" ht="12.75" customHeight="1" x14ac:dyDescent="0.2">
      <c r="A227" s="327">
        <v>260</v>
      </c>
      <c r="B227" s="323" t="s">
        <v>3</v>
      </c>
      <c r="C227" s="547" t="s">
        <v>866</v>
      </c>
      <c r="D227" s="885" t="s">
        <v>867</v>
      </c>
      <c r="E227" s="328">
        <v>500</v>
      </c>
      <c r="F227" s="2754">
        <v>0</v>
      </c>
      <c r="G227" s="3529"/>
      <c r="H227" s="3530"/>
      <c r="K227" s="83"/>
    </row>
    <row r="228" spans="1:11" s="669" customFormat="1" ht="22.5" customHeight="1" thickBot="1" x14ac:dyDescent="0.25">
      <c r="A228" s="730">
        <v>300</v>
      </c>
      <c r="B228" s="892" t="s">
        <v>3</v>
      </c>
      <c r="C228" s="893" t="s">
        <v>868</v>
      </c>
      <c r="D228" s="3298" t="s">
        <v>869</v>
      </c>
      <c r="E228" s="895">
        <v>500</v>
      </c>
      <c r="F228" s="2756">
        <v>0</v>
      </c>
      <c r="G228" s="3533"/>
      <c r="H228" s="3534"/>
    </row>
    <row r="229" spans="1:11" s="669" customFormat="1" ht="12.75" customHeight="1" x14ac:dyDescent="0.2">
      <c r="A229" s="316">
        <f>SUM(A230:A234)</f>
        <v>20770</v>
      </c>
      <c r="B229" s="542" t="s">
        <v>3</v>
      </c>
      <c r="C229" s="1755" t="s">
        <v>10</v>
      </c>
      <c r="D229" s="3296" t="s">
        <v>870</v>
      </c>
      <c r="E229" s="320">
        <v>20100</v>
      </c>
      <c r="F229" s="3297">
        <f>SUM(F230:F234)</f>
        <v>0</v>
      </c>
      <c r="G229" s="3531"/>
      <c r="H229" s="3532"/>
    </row>
    <row r="230" spans="1:11" s="669" customFormat="1" ht="12.75" customHeight="1" x14ac:dyDescent="0.2">
      <c r="A230" s="327">
        <v>0</v>
      </c>
      <c r="B230" s="323" t="s">
        <v>3</v>
      </c>
      <c r="C230" s="74" t="s">
        <v>871</v>
      </c>
      <c r="D230" s="887" t="s">
        <v>872</v>
      </c>
      <c r="E230" s="328">
        <v>0</v>
      </c>
      <c r="F230" s="2754">
        <v>0</v>
      </c>
      <c r="G230" s="3529"/>
      <c r="H230" s="3530"/>
    </row>
    <row r="231" spans="1:11" s="669" customFormat="1" ht="22.5" x14ac:dyDescent="0.2">
      <c r="A231" s="327">
        <v>0</v>
      </c>
      <c r="B231" s="323" t="s">
        <v>3</v>
      </c>
      <c r="C231" s="547" t="s">
        <v>873</v>
      </c>
      <c r="D231" s="888" t="s">
        <v>874</v>
      </c>
      <c r="E231" s="328">
        <v>0</v>
      </c>
      <c r="F231" s="2754">
        <v>0</v>
      </c>
      <c r="G231" s="3529"/>
      <c r="H231" s="3530"/>
    </row>
    <row r="232" spans="1:11" s="669" customFormat="1" ht="12.75" customHeight="1" x14ac:dyDescent="0.2">
      <c r="A232" s="322">
        <v>0</v>
      </c>
      <c r="B232" s="889" t="s">
        <v>3</v>
      </c>
      <c r="C232" s="818" t="s">
        <v>875</v>
      </c>
      <c r="D232" s="890" t="s">
        <v>876</v>
      </c>
      <c r="E232" s="326">
        <v>0</v>
      </c>
      <c r="F232" s="2755">
        <v>0</v>
      </c>
      <c r="G232" s="3529"/>
      <c r="H232" s="3530"/>
    </row>
    <row r="233" spans="1:11" s="669" customFormat="1" ht="12" customHeight="1" x14ac:dyDescent="0.2">
      <c r="A233" s="327">
        <v>2770</v>
      </c>
      <c r="B233" s="323" t="s">
        <v>3</v>
      </c>
      <c r="C233" s="547" t="s">
        <v>877</v>
      </c>
      <c r="D233" s="891" t="s">
        <v>878</v>
      </c>
      <c r="E233" s="328">
        <v>0</v>
      </c>
      <c r="F233" s="2754">
        <v>0</v>
      </c>
      <c r="G233" s="3529"/>
      <c r="H233" s="3530"/>
    </row>
    <row r="234" spans="1:11" s="669" customFormat="1" ht="23.25" thickBot="1" x14ac:dyDescent="0.25">
      <c r="A234" s="730">
        <v>18000</v>
      </c>
      <c r="B234" s="892" t="s">
        <v>3</v>
      </c>
      <c r="C234" s="893" t="s">
        <v>879</v>
      </c>
      <c r="D234" s="894" t="s">
        <v>880</v>
      </c>
      <c r="E234" s="895">
        <v>20100</v>
      </c>
      <c r="F234" s="2756">
        <v>0</v>
      </c>
      <c r="G234" s="3533"/>
      <c r="H234" s="3534"/>
    </row>
    <row r="235" spans="1:11" s="669" customFormat="1" x14ac:dyDescent="0.2">
      <c r="A235" s="83"/>
      <c r="B235" s="896"/>
      <c r="C235" s="896"/>
      <c r="D235" s="896"/>
      <c r="E235" s="896"/>
      <c r="F235" s="896"/>
      <c r="G235" s="896"/>
    </row>
  </sheetData>
  <mergeCells count="131">
    <mergeCell ref="G232:H232"/>
    <mergeCell ref="G233:H233"/>
    <mergeCell ref="G234:H234"/>
    <mergeCell ref="G227:H227"/>
    <mergeCell ref="G228:H228"/>
    <mergeCell ref="G229:H229"/>
    <mergeCell ref="G230:H230"/>
    <mergeCell ref="G231:H231"/>
    <mergeCell ref="G222:H222"/>
    <mergeCell ref="G223:H223"/>
    <mergeCell ref="G224:H224"/>
    <mergeCell ref="G225:H225"/>
    <mergeCell ref="G226:H226"/>
    <mergeCell ref="G214:H214"/>
    <mergeCell ref="G215:H215"/>
    <mergeCell ref="G216:H216"/>
    <mergeCell ref="G217:H217"/>
    <mergeCell ref="G218:H218"/>
    <mergeCell ref="G209:H209"/>
    <mergeCell ref="G210:H210"/>
    <mergeCell ref="G211:H211"/>
    <mergeCell ref="G212:H212"/>
    <mergeCell ref="G213:H213"/>
    <mergeCell ref="G201:H201"/>
    <mergeCell ref="G202:H202"/>
    <mergeCell ref="G203:H203"/>
    <mergeCell ref="G204:H204"/>
    <mergeCell ref="G208:H208"/>
    <mergeCell ref="G193:H193"/>
    <mergeCell ref="G194:H194"/>
    <mergeCell ref="G198:H198"/>
    <mergeCell ref="G199:H199"/>
    <mergeCell ref="G200:H200"/>
    <mergeCell ref="G190:H190"/>
    <mergeCell ref="G191:H191"/>
    <mergeCell ref="G192:H192"/>
    <mergeCell ref="G185:H185"/>
    <mergeCell ref="G186:H186"/>
    <mergeCell ref="G187:H187"/>
    <mergeCell ref="G188:H188"/>
    <mergeCell ref="G189:H189"/>
    <mergeCell ref="G180:H180"/>
    <mergeCell ref="G181:H181"/>
    <mergeCell ref="G182:H182"/>
    <mergeCell ref="G183:H183"/>
    <mergeCell ref="G184:H184"/>
    <mergeCell ref="G175:H175"/>
    <mergeCell ref="G176:H176"/>
    <mergeCell ref="G177:H177"/>
    <mergeCell ref="G178:H178"/>
    <mergeCell ref="G179:H179"/>
    <mergeCell ref="G170:H170"/>
    <mergeCell ref="G171:H171"/>
    <mergeCell ref="G172:H172"/>
    <mergeCell ref="G173:H173"/>
    <mergeCell ref="G174:H174"/>
    <mergeCell ref="G165:H165"/>
    <mergeCell ref="G166:H166"/>
    <mergeCell ref="G167:H167"/>
    <mergeCell ref="G168:H168"/>
    <mergeCell ref="G169:H169"/>
    <mergeCell ref="G160:H160"/>
    <mergeCell ref="G161:H161"/>
    <mergeCell ref="G162:H162"/>
    <mergeCell ref="G163:H163"/>
    <mergeCell ref="G164:H164"/>
    <mergeCell ref="G152:H152"/>
    <mergeCell ref="G156:H156"/>
    <mergeCell ref="G157:H157"/>
    <mergeCell ref="G158:H158"/>
    <mergeCell ref="G159:H159"/>
    <mergeCell ref="G147:H147"/>
    <mergeCell ref="G148:H148"/>
    <mergeCell ref="G149:H149"/>
    <mergeCell ref="G150:H150"/>
    <mergeCell ref="G151:H151"/>
    <mergeCell ref="G142:H142"/>
    <mergeCell ref="G143:H143"/>
    <mergeCell ref="G144:H144"/>
    <mergeCell ref="G145:H145"/>
    <mergeCell ref="G146:H146"/>
    <mergeCell ref="G137:H137"/>
    <mergeCell ref="G138:H138"/>
    <mergeCell ref="G139:H139"/>
    <mergeCell ref="G140:H140"/>
    <mergeCell ref="G141:H141"/>
    <mergeCell ref="G133:H133"/>
    <mergeCell ref="G134:H134"/>
    <mergeCell ref="G135:H135"/>
    <mergeCell ref="G136:H136"/>
    <mergeCell ref="G124:H124"/>
    <mergeCell ref="G125:H125"/>
    <mergeCell ref="G126:H126"/>
    <mergeCell ref="G130:H130"/>
    <mergeCell ref="G131:H131"/>
    <mergeCell ref="G121:H121"/>
    <mergeCell ref="G122:H122"/>
    <mergeCell ref="G123:H123"/>
    <mergeCell ref="G114:H114"/>
    <mergeCell ref="G115:H115"/>
    <mergeCell ref="G116:H116"/>
    <mergeCell ref="G117:H117"/>
    <mergeCell ref="G118:H118"/>
    <mergeCell ref="G132:H132"/>
    <mergeCell ref="G112:H112"/>
    <mergeCell ref="G113:H113"/>
    <mergeCell ref="G104:H104"/>
    <mergeCell ref="G105:H105"/>
    <mergeCell ref="G106:H106"/>
    <mergeCell ref="G107:H107"/>
    <mergeCell ref="G108:H108"/>
    <mergeCell ref="G119:H119"/>
    <mergeCell ref="G120:H120"/>
    <mergeCell ref="G103:H103"/>
    <mergeCell ref="G22:H22"/>
    <mergeCell ref="G23:H23"/>
    <mergeCell ref="G24:H24"/>
    <mergeCell ref="G25:H25"/>
    <mergeCell ref="G26:H26"/>
    <mergeCell ref="G109:H109"/>
    <mergeCell ref="G110:H110"/>
    <mergeCell ref="G111:H111"/>
    <mergeCell ref="C5:E5"/>
    <mergeCell ref="A1:H1"/>
    <mergeCell ref="A3:H3"/>
    <mergeCell ref="G20:H20"/>
    <mergeCell ref="G21:H21"/>
    <mergeCell ref="G99:H99"/>
    <mergeCell ref="G100:H100"/>
    <mergeCell ref="G101:H101"/>
    <mergeCell ref="G102:H102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fitToHeight="5" orientation="portrait" r:id="rId1"/>
  <headerFooter alignWithMargins="0"/>
  <rowBreaks count="4" manualBreakCount="4">
    <brk id="56" max="16383" man="1"/>
    <brk id="95" max="16383" man="1"/>
    <brk id="152" max="16383" man="1"/>
    <brk id="204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139"/>
  <sheetViews>
    <sheetView zoomScaleSheetLayoutView="75" workbookViewId="0">
      <selection activeCell="A3" sqref="A3:H3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1" style="897" customWidth="1"/>
    <col min="4" max="4" width="45.85546875" style="897" customWidth="1"/>
    <col min="5" max="7" width="12.7109375" style="897" customWidth="1"/>
    <col min="8" max="8" width="15.7109375" style="918" customWidth="1"/>
    <col min="9" max="9" width="12.28515625" style="897" customWidth="1"/>
    <col min="10" max="16384" width="9.140625" style="897"/>
  </cols>
  <sheetData>
    <row r="1" spans="1:9" ht="18" customHeight="1" x14ac:dyDescent="0.25">
      <c r="A1" s="3431" t="s">
        <v>489</v>
      </c>
      <c r="B1" s="3432"/>
      <c r="C1" s="3432"/>
      <c r="D1" s="3432"/>
      <c r="E1" s="3432"/>
      <c r="F1" s="3432"/>
      <c r="G1" s="3432"/>
      <c r="H1" s="3433"/>
      <c r="I1" s="1"/>
    </row>
    <row r="2" spans="1:9" ht="12.75" customHeight="1" x14ac:dyDescent="0.2"/>
    <row r="3" spans="1:9" s="9" customFormat="1" ht="15.75" x14ac:dyDescent="0.25">
      <c r="A3" s="3517" t="s">
        <v>902</v>
      </c>
      <c r="B3" s="3518"/>
      <c r="C3" s="3518"/>
      <c r="D3" s="3518"/>
      <c r="E3" s="3518"/>
      <c r="F3" s="3518"/>
      <c r="G3" s="3518"/>
      <c r="H3" s="3519"/>
      <c r="I3" s="7"/>
    </row>
    <row r="4" spans="1:9" s="9" customFormat="1" ht="9" customHeight="1" x14ac:dyDescent="0.25">
      <c r="B4" s="91"/>
      <c r="C4" s="91"/>
      <c r="D4" s="91"/>
      <c r="E4" s="91"/>
      <c r="F4" s="91"/>
      <c r="G4" s="91"/>
      <c r="H4" s="91"/>
    </row>
    <row r="5" spans="1:9" s="92" customFormat="1" ht="15.75" customHeight="1" x14ac:dyDescent="0.25">
      <c r="B5" s="93"/>
      <c r="C5" s="3516" t="s">
        <v>72</v>
      </c>
      <c r="D5" s="3516"/>
      <c r="E5" s="3516"/>
      <c r="F5" s="94"/>
      <c r="G5" s="94"/>
      <c r="H5" s="94"/>
    </row>
    <row r="6" spans="1:9" s="919" customFormat="1" ht="12" thickBot="1" x14ac:dyDescent="0.3">
      <c r="B6" s="920"/>
      <c r="C6" s="920"/>
      <c r="D6" s="920"/>
      <c r="E6" s="100"/>
      <c r="F6" s="100" t="s">
        <v>73</v>
      </c>
      <c r="G6" s="921"/>
    </row>
    <row r="7" spans="1:9" s="922" customFormat="1" ht="31.5" customHeight="1" thickBot="1" x14ac:dyDescent="0.3">
      <c r="B7" s="2198"/>
      <c r="C7" s="2558" t="s">
        <v>74</v>
      </c>
      <c r="D7" s="2559" t="s">
        <v>75</v>
      </c>
      <c r="E7" s="569" t="s">
        <v>2570</v>
      </c>
      <c r="F7" s="3270" t="s">
        <v>2656</v>
      </c>
      <c r="G7" s="923"/>
      <c r="H7" s="923"/>
      <c r="I7" s="923"/>
    </row>
    <row r="8" spans="1:9" s="919" customFormat="1" ht="12.75" customHeight="1" thickBot="1" x14ac:dyDescent="0.3">
      <c r="B8" s="108"/>
      <c r="C8" s="109" t="s">
        <v>296</v>
      </c>
      <c r="D8" s="110" t="s">
        <v>297</v>
      </c>
      <c r="E8" s="111">
        <f>SUM(E9:E15)</f>
        <v>202450.8</v>
      </c>
      <c r="F8" s="3087">
        <f>SUM(F9:F15)</f>
        <v>195673.16999999998</v>
      </c>
      <c r="H8" s="924"/>
      <c r="I8" s="924"/>
    </row>
    <row r="9" spans="1:9" s="919" customFormat="1" ht="12.75" customHeight="1" x14ac:dyDescent="0.25">
      <c r="B9" s="108"/>
      <c r="C9" s="2708" t="s">
        <v>546</v>
      </c>
      <c r="D9" s="2709" t="s">
        <v>547</v>
      </c>
      <c r="E9" s="2791">
        <v>5000</v>
      </c>
      <c r="F9" s="3081">
        <f>F20</f>
        <v>5000</v>
      </c>
      <c r="H9" s="924"/>
      <c r="I9" s="924"/>
    </row>
    <row r="10" spans="1:9" s="925" customFormat="1" ht="12.75" customHeight="1" x14ac:dyDescent="0.25">
      <c r="B10" s="675"/>
      <c r="C10" s="2710" t="s">
        <v>548</v>
      </c>
      <c r="D10" s="2711" t="s">
        <v>549</v>
      </c>
      <c r="E10" s="2792">
        <v>144440.79999999999</v>
      </c>
      <c r="F10" s="3082">
        <f>H45</f>
        <v>138663.16999999998</v>
      </c>
      <c r="H10" s="926"/>
      <c r="I10" s="926"/>
    </row>
    <row r="11" spans="1:9" s="925" customFormat="1" ht="12.75" customHeight="1" x14ac:dyDescent="0.25">
      <c r="B11" s="675"/>
      <c r="C11" s="2702" t="s">
        <v>80</v>
      </c>
      <c r="D11" s="2703" t="s">
        <v>81</v>
      </c>
      <c r="E11" s="2792">
        <v>9755</v>
      </c>
      <c r="F11" s="3082">
        <f>F69</f>
        <v>9755</v>
      </c>
      <c r="G11" s="927"/>
      <c r="H11" s="926"/>
      <c r="I11" s="926"/>
    </row>
    <row r="12" spans="1:9" s="925" customFormat="1" ht="12.75" customHeight="1" x14ac:dyDescent="0.25">
      <c r="B12" s="675"/>
      <c r="C12" s="2702" t="s">
        <v>82</v>
      </c>
      <c r="D12" s="2703" t="s">
        <v>83</v>
      </c>
      <c r="E12" s="2789">
        <v>17255</v>
      </c>
      <c r="F12" s="3085">
        <f>F101</f>
        <v>17255</v>
      </c>
      <c r="H12" s="926"/>
      <c r="I12" s="926"/>
    </row>
    <row r="13" spans="1:9" s="925" customFormat="1" ht="12.75" customHeight="1" x14ac:dyDescent="0.25">
      <c r="B13" s="675"/>
      <c r="C13" s="2702" t="s">
        <v>84</v>
      </c>
      <c r="D13" s="2703" t="s">
        <v>85</v>
      </c>
      <c r="E13" s="2789">
        <v>25000</v>
      </c>
      <c r="F13" s="3085">
        <f>F116</f>
        <v>25000</v>
      </c>
      <c r="H13" s="926"/>
      <c r="I13" s="926"/>
    </row>
    <row r="14" spans="1:9" s="925" customFormat="1" ht="12.75" customHeight="1" x14ac:dyDescent="0.25">
      <c r="B14" s="675"/>
      <c r="C14" s="2702" t="s">
        <v>298</v>
      </c>
      <c r="D14" s="2703" t="s">
        <v>299</v>
      </c>
      <c r="E14" s="2789">
        <v>0</v>
      </c>
      <c r="F14" s="3085">
        <f>F128</f>
        <v>0</v>
      </c>
      <c r="H14" s="926"/>
      <c r="I14" s="926"/>
    </row>
    <row r="15" spans="1:9" s="925" customFormat="1" ht="12.75" customHeight="1" thickBot="1" x14ac:dyDescent="0.3">
      <c r="B15" s="675"/>
      <c r="C15" s="2706" t="s">
        <v>88</v>
      </c>
      <c r="D15" s="2707" t="s">
        <v>89</v>
      </c>
      <c r="E15" s="2790">
        <v>1000</v>
      </c>
      <c r="F15" s="3086">
        <f>F137</f>
        <v>0</v>
      </c>
      <c r="H15" s="926"/>
      <c r="I15" s="926"/>
    </row>
    <row r="16" spans="1:9" s="928" customFormat="1" ht="18.75" customHeight="1" x14ac:dyDescent="0.25">
      <c r="B16" s="929"/>
      <c r="H16" s="930"/>
      <c r="I16" s="931"/>
    </row>
    <row r="17" spans="1:9" ht="18.75" customHeight="1" x14ac:dyDescent="0.25">
      <c r="B17" s="3535" t="s">
        <v>903</v>
      </c>
      <c r="C17" s="3535"/>
      <c r="D17" s="3535"/>
      <c r="E17" s="3535"/>
      <c r="F17" s="3535"/>
      <c r="G17" s="3535"/>
      <c r="H17" s="124"/>
    </row>
    <row r="18" spans="1:9" ht="12" customHeight="1" thickBot="1" x14ac:dyDescent="0.25">
      <c r="B18" s="920"/>
      <c r="C18" s="920"/>
      <c r="D18" s="920"/>
      <c r="E18" s="100"/>
      <c r="F18" s="100"/>
      <c r="G18" s="100"/>
      <c r="H18" s="100" t="s">
        <v>73</v>
      </c>
    </row>
    <row r="19" spans="1:9" ht="31.5" customHeight="1" thickBot="1" x14ac:dyDescent="0.25">
      <c r="A19" s="3271" t="s">
        <v>7</v>
      </c>
      <c r="B19" s="2524" t="s">
        <v>91</v>
      </c>
      <c r="C19" s="2525" t="s">
        <v>904</v>
      </c>
      <c r="D19" s="2541" t="s">
        <v>552</v>
      </c>
      <c r="E19" s="2598" t="s">
        <v>94</v>
      </c>
      <c r="F19" s="3270" t="s">
        <v>2656</v>
      </c>
      <c r="G19" s="3525" t="s">
        <v>95</v>
      </c>
      <c r="H19" s="3526"/>
    </row>
    <row r="20" spans="1:9" s="928" customFormat="1" ht="17.25" customHeight="1" thickBot="1" x14ac:dyDescent="0.3">
      <c r="A20" s="111">
        <f>A21</f>
        <v>5000</v>
      </c>
      <c r="B20" s="109" t="s">
        <v>3</v>
      </c>
      <c r="C20" s="470" t="s">
        <v>96</v>
      </c>
      <c r="D20" s="297" t="s">
        <v>97</v>
      </c>
      <c r="E20" s="111">
        <f>E21</f>
        <v>5000</v>
      </c>
      <c r="F20" s="111">
        <f>SUM(F21:F39)</f>
        <v>5000</v>
      </c>
      <c r="G20" s="3537" t="s">
        <v>10</v>
      </c>
      <c r="H20" s="3538"/>
    </row>
    <row r="21" spans="1:9" s="928" customFormat="1" ht="12.75" customHeight="1" x14ac:dyDescent="0.25">
      <c r="A21" s="933">
        <f>SUM(A22:A28)</f>
        <v>5000</v>
      </c>
      <c r="B21" s="934" t="s">
        <v>10</v>
      </c>
      <c r="C21" s="935" t="s">
        <v>10</v>
      </c>
      <c r="D21" s="1076" t="s">
        <v>553</v>
      </c>
      <c r="E21" s="936">
        <f>SUM(E22:E39)</f>
        <v>5000</v>
      </c>
      <c r="F21" s="2757"/>
      <c r="G21" s="3539"/>
      <c r="H21" s="3540"/>
      <c r="I21" s="937"/>
    </row>
    <row r="22" spans="1:9" s="928" customFormat="1" x14ac:dyDescent="0.25">
      <c r="A22" s="938">
        <v>900</v>
      </c>
      <c r="B22" s="939" t="s">
        <v>98</v>
      </c>
      <c r="C22" s="751" t="s">
        <v>905</v>
      </c>
      <c r="D22" s="940" t="s">
        <v>906</v>
      </c>
      <c r="E22" s="941"/>
      <c r="F22" s="2758"/>
      <c r="G22" s="3541"/>
      <c r="H22" s="3542"/>
      <c r="I22" s="844"/>
    </row>
    <row r="23" spans="1:9" s="928" customFormat="1" ht="22.5" x14ac:dyDescent="0.25">
      <c r="A23" s="938">
        <v>1200</v>
      </c>
      <c r="B23" s="939" t="s">
        <v>98</v>
      </c>
      <c r="C23" s="751" t="s">
        <v>907</v>
      </c>
      <c r="D23" s="940" t="s">
        <v>908</v>
      </c>
      <c r="E23" s="943"/>
      <c r="F23" s="2759"/>
      <c r="G23" s="3543"/>
      <c r="H23" s="3544"/>
      <c r="I23" s="844"/>
    </row>
    <row r="24" spans="1:9" s="928" customFormat="1" ht="22.5" x14ac:dyDescent="0.25">
      <c r="A24" s="944">
        <v>1000</v>
      </c>
      <c r="B24" s="939" t="s">
        <v>98</v>
      </c>
      <c r="C24" s="945" t="s">
        <v>909</v>
      </c>
      <c r="D24" s="940" t="s">
        <v>910</v>
      </c>
      <c r="E24" s="943"/>
      <c r="F24" s="2759"/>
      <c r="G24" s="3543"/>
      <c r="H24" s="3544"/>
      <c r="I24" s="844"/>
    </row>
    <row r="25" spans="1:9" s="928" customFormat="1" ht="22.5" x14ac:dyDescent="0.25">
      <c r="A25" s="944">
        <v>500</v>
      </c>
      <c r="B25" s="939" t="s">
        <v>98</v>
      </c>
      <c r="C25" s="783" t="s">
        <v>911</v>
      </c>
      <c r="D25" s="940" t="s">
        <v>912</v>
      </c>
      <c r="E25" s="943"/>
      <c r="F25" s="2759"/>
      <c r="G25" s="3543"/>
      <c r="H25" s="3544"/>
      <c r="I25" s="844"/>
    </row>
    <row r="26" spans="1:9" s="928" customFormat="1" ht="22.5" x14ac:dyDescent="0.25">
      <c r="A26" s="944">
        <v>460</v>
      </c>
      <c r="B26" s="939" t="s">
        <v>98</v>
      </c>
      <c r="C26" s="783" t="s">
        <v>913</v>
      </c>
      <c r="D26" s="940" t="s">
        <v>914</v>
      </c>
      <c r="E26" s="943"/>
      <c r="F26" s="2759"/>
      <c r="G26" s="3543"/>
      <c r="H26" s="3544"/>
      <c r="I26" s="844"/>
    </row>
    <row r="27" spans="1:9" s="928" customFormat="1" x14ac:dyDescent="0.25">
      <c r="A27" s="944">
        <v>450</v>
      </c>
      <c r="B27" s="939" t="s">
        <v>98</v>
      </c>
      <c r="C27" s="783" t="s">
        <v>915</v>
      </c>
      <c r="D27" s="940" t="s">
        <v>916</v>
      </c>
      <c r="E27" s="943"/>
      <c r="F27" s="2759"/>
      <c r="G27" s="3543"/>
      <c r="H27" s="3544"/>
      <c r="I27" s="844"/>
    </row>
    <row r="28" spans="1:9" s="928" customFormat="1" ht="22.5" x14ac:dyDescent="0.25">
      <c r="A28" s="944">
        <v>490</v>
      </c>
      <c r="B28" s="939" t="s">
        <v>98</v>
      </c>
      <c r="C28" s="783" t="s">
        <v>917</v>
      </c>
      <c r="D28" s="940" t="s">
        <v>918</v>
      </c>
      <c r="E28" s="943"/>
      <c r="F28" s="2759"/>
      <c r="G28" s="3543"/>
      <c r="H28" s="3544"/>
      <c r="I28" s="946"/>
    </row>
    <row r="29" spans="1:9" s="928" customFormat="1" x14ac:dyDescent="0.25">
      <c r="A29" s="947">
        <v>0</v>
      </c>
      <c r="B29" s="939" t="s">
        <v>98</v>
      </c>
      <c r="C29" s="948" t="s">
        <v>919</v>
      </c>
      <c r="D29" s="949" t="s">
        <v>920</v>
      </c>
      <c r="E29" s="950"/>
      <c r="F29" s="2760">
        <v>800</v>
      </c>
      <c r="G29" s="3543"/>
      <c r="H29" s="3544"/>
      <c r="I29" s="946"/>
    </row>
    <row r="30" spans="1:9" s="928" customFormat="1" ht="22.5" x14ac:dyDescent="0.25">
      <c r="A30" s="947">
        <v>0</v>
      </c>
      <c r="B30" s="939" t="s">
        <v>98</v>
      </c>
      <c r="C30" s="948" t="s">
        <v>921</v>
      </c>
      <c r="D30" s="951" t="s">
        <v>922</v>
      </c>
      <c r="E30" s="950"/>
      <c r="F30" s="2760">
        <v>295</v>
      </c>
      <c r="G30" s="3543"/>
      <c r="H30" s="3544"/>
      <c r="I30" s="946"/>
    </row>
    <row r="31" spans="1:9" s="928" customFormat="1" ht="22.5" x14ac:dyDescent="0.25">
      <c r="A31" s="947">
        <v>0</v>
      </c>
      <c r="B31" s="939" t="s">
        <v>98</v>
      </c>
      <c r="C31" s="948" t="s">
        <v>923</v>
      </c>
      <c r="D31" s="951" t="s">
        <v>924</v>
      </c>
      <c r="E31" s="950"/>
      <c r="F31" s="2760">
        <v>560</v>
      </c>
      <c r="G31" s="3543"/>
      <c r="H31" s="3544"/>
      <c r="I31" s="946"/>
    </row>
    <row r="32" spans="1:9" s="928" customFormat="1" ht="22.5" x14ac:dyDescent="0.25">
      <c r="A32" s="947">
        <v>0</v>
      </c>
      <c r="B32" s="939" t="s">
        <v>98</v>
      </c>
      <c r="C32" s="948" t="s">
        <v>925</v>
      </c>
      <c r="D32" s="952" t="s">
        <v>926</v>
      </c>
      <c r="E32" s="950"/>
      <c r="F32" s="2760">
        <v>415</v>
      </c>
      <c r="G32" s="3543"/>
      <c r="H32" s="3544"/>
      <c r="I32" s="946"/>
    </row>
    <row r="33" spans="1:9" s="928" customFormat="1" ht="22.5" x14ac:dyDescent="0.25">
      <c r="A33" s="947">
        <v>0</v>
      </c>
      <c r="B33" s="939" t="s">
        <v>98</v>
      </c>
      <c r="C33" s="948" t="s">
        <v>927</v>
      </c>
      <c r="D33" s="953" t="s">
        <v>928</v>
      </c>
      <c r="E33" s="950"/>
      <c r="F33" s="2760">
        <v>500</v>
      </c>
      <c r="G33" s="3543"/>
      <c r="H33" s="3544"/>
      <c r="I33" s="946"/>
    </row>
    <row r="34" spans="1:9" s="928" customFormat="1" ht="22.5" x14ac:dyDescent="0.25">
      <c r="A34" s="947">
        <v>0</v>
      </c>
      <c r="B34" s="939" t="s">
        <v>98</v>
      </c>
      <c r="C34" s="948" t="s">
        <v>929</v>
      </c>
      <c r="D34" s="953" t="s">
        <v>930</v>
      </c>
      <c r="E34" s="950"/>
      <c r="F34" s="2760">
        <v>500</v>
      </c>
      <c r="G34" s="3543"/>
      <c r="H34" s="3544"/>
      <c r="I34" s="946"/>
    </row>
    <row r="35" spans="1:9" s="928" customFormat="1" ht="22.5" x14ac:dyDescent="0.25">
      <c r="A35" s="947">
        <v>0</v>
      </c>
      <c r="B35" s="939" t="s">
        <v>98</v>
      </c>
      <c r="C35" s="948" t="s">
        <v>931</v>
      </c>
      <c r="D35" s="951" t="s">
        <v>932</v>
      </c>
      <c r="E35" s="950"/>
      <c r="F35" s="2760">
        <v>650</v>
      </c>
      <c r="G35" s="3543"/>
      <c r="H35" s="3544"/>
      <c r="I35" s="946"/>
    </row>
    <row r="36" spans="1:9" s="928" customFormat="1" ht="22.5" x14ac:dyDescent="0.25">
      <c r="A36" s="947">
        <v>0</v>
      </c>
      <c r="B36" s="939" t="s">
        <v>98</v>
      </c>
      <c r="C36" s="948" t="s">
        <v>933</v>
      </c>
      <c r="D36" s="951" t="s">
        <v>934</v>
      </c>
      <c r="E36" s="950"/>
      <c r="F36" s="2760">
        <v>300</v>
      </c>
      <c r="G36" s="3543"/>
      <c r="H36" s="3544"/>
      <c r="I36" s="946"/>
    </row>
    <row r="37" spans="1:9" s="928" customFormat="1" ht="22.5" x14ac:dyDescent="0.25">
      <c r="A37" s="947">
        <v>0</v>
      </c>
      <c r="B37" s="939" t="s">
        <v>98</v>
      </c>
      <c r="C37" s="948" t="s">
        <v>935</v>
      </c>
      <c r="D37" s="951" t="s">
        <v>936</v>
      </c>
      <c r="E37" s="950"/>
      <c r="F37" s="2760">
        <v>80</v>
      </c>
      <c r="G37" s="3543"/>
      <c r="H37" s="3544"/>
      <c r="I37" s="946"/>
    </row>
    <row r="38" spans="1:9" s="928" customFormat="1" ht="22.5" x14ac:dyDescent="0.25">
      <c r="A38" s="947">
        <v>0</v>
      </c>
      <c r="B38" s="939" t="s">
        <v>98</v>
      </c>
      <c r="C38" s="954" t="s">
        <v>937</v>
      </c>
      <c r="D38" s="953" t="s">
        <v>938</v>
      </c>
      <c r="E38" s="950"/>
      <c r="F38" s="2760">
        <v>900</v>
      </c>
      <c r="G38" s="3543"/>
      <c r="H38" s="3544"/>
      <c r="I38" s="946"/>
    </row>
    <row r="39" spans="1:9" s="928" customFormat="1" ht="12" thickBot="1" x14ac:dyDescent="0.3">
      <c r="A39" s="955">
        <v>0</v>
      </c>
      <c r="B39" s="956" t="s">
        <v>98</v>
      </c>
      <c r="C39" s="786"/>
      <c r="D39" s="957" t="s">
        <v>939</v>
      </c>
      <c r="E39" s="958">
        <v>5000</v>
      </c>
      <c r="F39" s="2761"/>
      <c r="G39" s="3545"/>
      <c r="H39" s="3546"/>
      <c r="I39" s="946"/>
    </row>
    <row r="40" spans="1:9" s="964" customFormat="1" ht="15" customHeight="1" x14ac:dyDescent="0.25">
      <c r="A40" s="959"/>
      <c r="B40" s="960"/>
      <c r="C40" s="425"/>
      <c r="D40" s="961"/>
      <c r="E40" s="959"/>
      <c r="F40" s="962"/>
      <c r="G40" s="963"/>
    </row>
    <row r="41" spans="1:9" s="964" customFormat="1" ht="10.5" customHeight="1" x14ac:dyDescent="0.25">
      <c r="A41" s="959"/>
      <c r="B41" s="960"/>
      <c r="C41" s="425"/>
      <c r="D41" s="961"/>
      <c r="E41" s="959"/>
      <c r="F41" s="962"/>
      <c r="G41" s="963"/>
    </row>
    <row r="42" spans="1:9" ht="18.75" customHeight="1" x14ac:dyDescent="0.25">
      <c r="B42" s="3535" t="s">
        <v>940</v>
      </c>
      <c r="C42" s="3535"/>
      <c r="D42" s="3535"/>
      <c r="E42" s="3535"/>
      <c r="F42" s="3535"/>
      <c r="G42" s="3535"/>
      <c r="H42" s="965"/>
      <c r="I42" s="966"/>
    </row>
    <row r="43" spans="1:9" ht="12.75" customHeight="1" thickBot="1" x14ac:dyDescent="0.25">
      <c r="B43" s="920"/>
      <c r="C43" s="920"/>
      <c r="D43" s="920"/>
      <c r="E43" s="920"/>
      <c r="F43" s="920"/>
      <c r="G43" s="920"/>
      <c r="H43" s="100" t="s">
        <v>73</v>
      </c>
    </row>
    <row r="44" spans="1:9" ht="31.5" customHeight="1" thickBot="1" x14ac:dyDescent="0.25">
      <c r="A44" s="565" t="s">
        <v>7</v>
      </c>
      <c r="B44" s="3283" t="s">
        <v>281</v>
      </c>
      <c r="C44" s="567" t="s">
        <v>941</v>
      </c>
      <c r="D44" s="17" t="s">
        <v>564</v>
      </c>
      <c r="E44" s="3284" t="s">
        <v>565</v>
      </c>
      <c r="F44" s="3284" t="s">
        <v>566</v>
      </c>
      <c r="G44" s="3285" t="s">
        <v>94</v>
      </c>
      <c r="H44" s="2769" t="s">
        <v>2656</v>
      </c>
    </row>
    <row r="45" spans="1:9" ht="15" customHeight="1" thickBot="1" x14ac:dyDescent="0.25">
      <c r="A45" s="971">
        <f>SUM(A46:A64)</f>
        <v>144440.79999999999</v>
      </c>
      <c r="B45" s="3278" t="s">
        <v>3</v>
      </c>
      <c r="C45" s="3279" t="s">
        <v>567</v>
      </c>
      <c r="D45" s="3280" t="s">
        <v>97</v>
      </c>
      <c r="E45" s="3281">
        <v>130378.84</v>
      </c>
      <c r="F45" s="3282">
        <v>14061.96</v>
      </c>
      <c r="G45" s="971">
        <f>SUM(G46:G64)</f>
        <v>144440.79999999999</v>
      </c>
      <c r="H45" s="972">
        <f>SUM(H46:H64)</f>
        <v>138663.16999999998</v>
      </c>
    </row>
    <row r="46" spans="1:9" ht="12.75" customHeight="1" x14ac:dyDescent="0.2">
      <c r="A46" s="973">
        <v>7541</v>
      </c>
      <c r="B46" s="974" t="s">
        <v>98</v>
      </c>
      <c r="C46" s="975">
        <v>1501</v>
      </c>
      <c r="D46" s="976" t="s">
        <v>942</v>
      </c>
      <c r="E46" s="977">
        <v>10290.200999999999</v>
      </c>
      <c r="F46" s="978">
        <v>1344.999</v>
      </c>
      <c r="G46" s="3088">
        <v>12120</v>
      </c>
      <c r="H46" s="3089">
        <f>E46+F46</f>
        <v>11635.199999999999</v>
      </c>
      <c r="I46" s="979"/>
    </row>
    <row r="47" spans="1:9" ht="12.75" customHeight="1" x14ac:dyDescent="0.2">
      <c r="A47" s="980">
        <v>8367</v>
      </c>
      <c r="B47" s="981" t="s">
        <v>98</v>
      </c>
      <c r="C47" s="982">
        <v>1502</v>
      </c>
      <c r="D47" s="983" t="s">
        <v>943</v>
      </c>
      <c r="E47" s="984">
        <v>7477.6609999999991</v>
      </c>
      <c r="F47" s="985">
        <v>160.09899999999999</v>
      </c>
      <c r="G47" s="1477">
        <v>7956</v>
      </c>
      <c r="H47" s="3090">
        <f>E47+F47</f>
        <v>7637.7599999999993</v>
      </c>
    </row>
    <row r="48" spans="1:9" ht="12.75" customHeight="1" x14ac:dyDescent="0.2">
      <c r="A48" s="980">
        <v>5403</v>
      </c>
      <c r="B48" s="981" t="s">
        <v>98</v>
      </c>
      <c r="C48" s="982">
        <v>1504</v>
      </c>
      <c r="D48" s="983" t="s">
        <v>944</v>
      </c>
      <c r="E48" s="984">
        <v>3397.123</v>
      </c>
      <c r="F48" s="986">
        <v>190.39699999999999</v>
      </c>
      <c r="G48" s="1477">
        <v>3737</v>
      </c>
      <c r="H48" s="3090">
        <f t="shared" ref="H48:H64" si="0">E48+F48</f>
        <v>3587.52</v>
      </c>
    </row>
    <row r="49" spans="1:8" ht="12.75" customHeight="1" x14ac:dyDescent="0.2">
      <c r="A49" s="980">
        <v>2135</v>
      </c>
      <c r="B49" s="981" t="s">
        <v>98</v>
      </c>
      <c r="C49" s="982">
        <v>1505</v>
      </c>
      <c r="D49" s="983" t="s">
        <v>945</v>
      </c>
      <c r="E49" s="984">
        <v>4646.857</v>
      </c>
      <c r="F49" s="987">
        <v>628.34299999999996</v>
      </c>
      <c r="G49" s="1477">
        <v>5495</v>
      </c>
      <c r="H49" s="3090">
        <f t="shared" si="0"/>
        <v>5275.2</v>
      </c>
    </row>
    <row r="50" spans="1:8" ht="12.75" customHeight="1" x14ac:dyDescent="0.2">
      <c r="A50" s="980">
        <v>3267</v>
      </c>
      <c r="B50" s="981" t="s">
        <v>98</v>
      </c>
      <c r="C50" s="982">
        <v>1507</v>
      </c>
      <c r="D50" s="983" t="s">
        <v>946</v>
      </c>
      <c r="E50" s="984">
        <v>3420.7249999999999</v>
      </c>
      <c r="F50" s="985">
        <v>70.795000000000002</v>
      </c>
      <c r="G50" s="1477">
        <v>3637</v>
      </c>
      <c r="H50" s="3090">
        <f t="shared" si="0"/>
        <v>3491.52</v>
      </c>
    </row>
    <row r="51" spans="1:8" ht="12.75" customHeight="1" x14ac:dyDescent="0.2">
      <c r="A51" s="980">
        <v>4345</v>
      </c>
      <c r="B51" s="981" t="s">
        <v>98</v>
      </c>
      <c r="C51" s="982">
        <v>1508</v>
      </c>
      <c r="D51" s="983" t="s">
        <v>947</v>
      </c>
      <c r="E51" s="984">
        <v>3148.587</v>
      </c>
      <c r="F51" s="987">
        <v>213.333</v>
      </c>
      <c r="G51" s="1477">
        <v>3502</v>
      </c>
      <c r="H51" s="3090">
        <f t="shared" si="0"/>
        <v>3361.92</v>
      </c>
    </row>
    <row r="52" spans="1:8" ht="12.75" customHeight="1" x14ac:dyDescent="0.2">
      <c r="A52" s="980">
        <v>7748</v>
      </c>
      <c r="B52" s="981" t="s">
        <v>98</v>
      </c>
      <c r="C52" s="982">
        <v>1509</v>
      </c>
      <c r="D52" s="983" t="s">
        <v>948</v>
      </c>
      <c r="E52" s="984">
        <v>4872.0749999999998</v>
      </c>
      <c r="F52" s="987">
        <v>596.08500000000004</v>
      </c>
      <c r="G52" s="1477">
        <v>5696</v>
      </c>
      <c r="H52" s="3090">
        <f t="shared" si="0"/>
        <v>5468.16</v>
      </c>
    </row>
    <row r="53" spans="1:8" ht="12.75" customHeight="1" x14ac:dyDescent="0.2">
      <c r="A53" s="980">
        <v>8250</v>
      </c>
      <c r="B53" s="981" t="s">
        <v>98</v>
      </c>
      <c r="C53" s="982">
        <v>1510</v>
      </c>
      <c r="D53" s="983" t="s">
        <v>949</v>
      </c>
      <c r="E53" s="984">
        <v>6010.1779999999999</v>
      </c>
      <c r="F53" s="985">
        <v>1083.2619999999999</v>
      </c>
      <c r="G53" s="1477">
        <v>7389</v>
      </c>
      <c r="H53" s="3090">
        <f t="shared" si="0"/>
        <v>7093.44</v>
      </c>
    </row>
    <row r="54" spans="1:8" ht="12.75" customHeight="1" x14ac:dyDescent="0.2">
      <c r="A54" s="980">
        <v>2386</v>
      </c>
      <c r="B54" s="981" t="s">
        <v>98</v>
      </c>
      <c r="C54" s="982">
        <v>1512</v>
      </c>
      <c r="D54" s="983" t="s">
        <v>950</v>
      </c>
      <c r="E54" s="984">
        <v>5554.8099999999995</v>
      </c>
      <c r="F54" s="986">
        <v>671.75</v>
      </c>
      <c r="G54" s="1477">
        <v>6486</v>
      </c>
      <c r="H54" s="3090">
        <f t="shared" si="0"/>
        <v>6226.5599999999995</v>
      </c>
    </row>
    <row r="55" spans="1:8" ht="12.75" customHeight="1" x14ac:dyDescent="0.2">
      <c r="A55" s="980">
        <v>8944</v>
      </c>
      <c r="B55" s="981" t="s">
        <v>98</v>
      </c>
      <c r="C55" s="982">
        <v>1513</v>
      </c>
      <c r="D55" s="983" t="s">
        <v>951</v>
      </c>
      <c r="E55" s="984">
        <v>6425.2999999999993</v>
      </c>
      <c r="F55" s="986">
        <v>1981.42</v>
      </c>
      <c r="G55" s="1477">
        <v>8757</v>
      </c>
      <c r="H55" s="3090">
        <f t="shared" si="0"/>
        <v>8406.7199999999993</v>
      </c>
    </row>
    <row r="56" spans="1:8" ht="12.75" customHeight="1" x14ac:dyDescent="0.2">
      <c r="A56" s="980">
        <v>10907</v>
      </c>
      <c r="B56" s="981" t="s">
        <v>98</v>
      </c>
      <c r="C56" s="982">
        <v>1514</v>
      </c>
      <c r="D56" s="983" t="s">
        <v>952</v>
      </c>
      <c r="E56" s="984">
        <v>5474.5519999999997</v>
      </c>
      <c r="F56" s="987">
        <v>756.80799999999999</v>
      </c>
      <c r="G56" s="1477">
        <v>6491</v>
      </c>
      <c r="H56" s="3090">
        <f t="shared" si="0"/>
        <v>6231.36</v>
      </c>
    </row>
    <row r="57" spans="1:8" ht="12.75" customHeight="1" x14ac:dyDescent="0.2">
      <c r="A57" s="980">
        <v>7881.8</v>
      </c>
      <c r="B57" s="981" t="s">
        <v>98</v>
      </c>
      <c r="C57" s="982">
        <v>1515</v>
      </c>
      <c r="D57" s="983" t="s">
        <v>953</v>
      </c>
      <c r="E57" s="984">
        <v>5268.7829999999994</v>
      </c>
      <c r="F57" s="987">
        <v>426.89699999999999</v>
      </c>
      <c r="G57" s="1477">
        <v>5933</v>
      </c>
      <c r="H57" s="3090">
        <f t="shared" si="0"/>
        <v>5695.6799999999994</v>
      </c>
    </row>
    <row r="58" spans="1:8" ht="12.75" customHeight="1" x14ac:dyDescent="0.2">
      <c r="A58" s="980">
        <v>8836</v>
      </c>
      <c r="B58" s="981" t="s">
        <v>98</v>
      </c>
      <c r="C58" s="982">
        <v>1516</v>
      </c>
      <c r="D58" s="983" t="s">
        <v>954</v>
      </c>
      <c r="E58" s="984">
        <v>4093.8690000000001</v>
      </c>
      <c r="F58" s="985">
        <v>1379.0909999999999</v>
      </c>
      <c r="G58" s="1477">
        <v>5701</v>
      </c>
      <c r="H58" s="3090">
        <f t="shared" si="0"/>
        <v>5472.96</v>
      </c>
    </row>
    <row r="59" spans="1:8" ht="12.75" customHeight="1" x14ac:dyDescent="0.2">
      <c r="A59" s="980">
        <v>7952</v>
      </c>
      <c r="B59" s="981" t="s">
        <v>98</v>
      </c>
      <c r="C59" s="982">
        <v>1517</v>
      </c>
      <c r="D59" s="983" t="s">
        <v>955</v>
      </c>
      <c r="E59" s="984">
        <v>9777.4470000000001</v>
      </c>
      <c r="F59" s="986">
        <v>2344.2829999999999</v>
      </c>
      <c r="G59" s="1477">
        <v>12626.8</v>
      </c>
      <c r="H59" s="3090">
        <f t="shared" si="0"/>
        <v>12121.73</v>
      </c>
    </row>
    <row r="60" spans="1:8" ht="12.75" customHeight="1" x14ac:dyDescent="0.2">
      <c r="A60" s="980">
        <v>5509</v>
      </c>
      <c r="B60" s="981" t="s">
        <v>98</v>
      </c>
      <c r="C60" s="982">
        <v>1519</v>
      </c>
      <c r="D60" s="983" t="s">
        <v>956</v>
      </c>
      <c r="E60" s="984">
        <v>5007.152</v>
      </c>
      <c r="F60" s="986">
        <v>146.12799999999999</v>
      </c>
      <c r="G60" s="1477">
        <v>5368</v>
      </c>
      <c r="H60" s="3090">
        <f t="shared" si="0"/>
        <v>5153.28</v>
      </c>
    </row>
    <row r="61" spans="1:8" ht="12.75" customHeight="1" x14ac:dyDescent="0.2">
      <c r="A61" s="980">
        <v>6835</v>
      </c>
      <c r="B61" s="981" t="s">
        <v>98</v>
      </c>
      <c r="C61" s="982">
        <v>1520</v>
      </c>
      <c r="D61" s="983" t="s">
        <v>957</v>
      </c>
      <c r="E61" s="984">
        <v>3672.62</v>
      </c>
      <c r="F61" s="987">
        <v>297.94</v>
      </c>
      <c r="G61" s="1477">
        <v>4136</v>
      </c>
      <c r="H61" s="3090">
        <f t="shared" si="0"/>
        <v>3970.56</v>
      </c>
    </row>
    <row r="62" spans="1:8" ht="12.75" customHeight="1" x14ac:dyDescent="0.2">
      <c r="A62" s="980">
        <v>1114</v>
      </c>
      <c r="B62" s="981" t="s">
        <v>98</v>
      </c>
      <c r="C62" s="982">
        <v>1521</v>
      </c>
      <c r="D62" s="983" t="s">
        <v>958</v>
      </c>
      <c r="E62" s="984">
        <v>3304.3019999999997</v>
      </c>
      <c r="F62" s="985">
        <v>413.77800000000002</v>
      </c>
      <c r="G62" s="1477">
        <v>3873</v>
      </c>
      <c r="H62" s="3090">
        <f t="shared" si="0"/>
        <v>3718.08</v>
      </c>
    </row>
    <row r="63" spans="1:8" ht="12.75" customHeight="1" x14ac:dyDescent="0.2">
      <c r="A63" s="988">
        <v>5606</v>
      </c>
      <c r="B63" s="989" t="s">
        <v>98</v>
      </c>
      <c r="C63" s="990">
        <v>1522</v>
      </c>
      <c r="D63" s="991" t="s">
        <v>959</v>
      </c>
      <c r="E63" s="992">
        <v>4485.848</v>
      </c>
      <c r="F63" s="993">
        <v>404.392</v>
      </c>
      <c r="G63" s="1477">
        <v>5094</v>
      </c>
      <c r="H63" s="3090">
        <f t="shared" si="0"/>
        <v>4890.24</v>
      </c>
    </row>
    <row r="64" spans="1:8" ht="12.75" customHeight="1" thickBot="1" x14ac:dyDescent="0.25">
      <c r="A64" s="994">
        <v>31414</v>
      </c>
      <c r="B64" s="995" t="s">
        <v>98</v>
      </c>
      <c r="C64" s="996">
        <v>1523</v>
      </c>
      <c r="D64" s="997" t="s">
        <v>960</v>
      </c>
      <c r="E64" s="998">
        <v>28273.119999999999</v>
      </c>
      <c r="F64" s="999">
        <v>952.16</v>
      </c>
      <c r="G64" s="1481">
        <v>30443</v>
      </c>
      <c r="H64" s="3091">
        <f t="shared" si="0"/>
        <v>29225.279999999999</v>
      </c>
    </row>
    <row r="65" spans="1:9" x14ac:dyDescent="0.2">
      <c r="B65" s="960"/>
      <c r="C65" s="960"/>
      <c r="D65" s="961"/>
      <c r="E65" s="1000"/>
      <c r="F65" s="1000"/>
      <c r="G65" s="1001"/>
      <c r="H65" s="1002"/>
      <c r="I65" s="1003"/>
    </row>
    <row r="66" spans="1:9" ht="18.75" customHeight="1" x14ac:dyDescent="0.25">
      <c r="B66" s="3535" t="s">
        <v>961</v>
      </c>
      <c r="C66" s="3535"/>
      <c r="D66" s="3535"/>
      <c r="E66" s="3535"/>
      <c r="F66" s="3535"/>
      <c r="G66" s="3535"/>
      <c r="H66" s="563"/>
    </row>
    <row r="67" spans="1:9" ht="15" customHeight="1" thickBot="1" x14ac:dyDescent="0.25">
      <c r="B67" s="920"/>
      <c r="C67" s="920"/>
      <c r="D67" s="920"/>
      <c r="E67" s="183"/>
      <c r="F67" s="101"/>
      <c r="G67" s="101"/>
      <c r="H67" s="101" t="s">
        <v>73</v>
      </c>
    </row>
    <row r="68" spans="1:9" ht="31.5" customHeight="1" thickBot="1" x14ac:dyDescent="0.25">
      <c r="A68" s="3271">
        <v>2020</v>
      </c>
      <c r="B68" s="2721" t="s">
        <v>281</v>
      </c>
      <c r="C68" s="2722" t="s">
        <v>962</v>
      </c>
      <c r="D68" s="2725" t="s">
        <v>128</v>
      </c>
      <c r="E68" s="2598" t="s">
        <v>94</v>
      </c>
      <c r="F68" s="3270" t="s">
        <v>2656</v>
      </c>
      <c r="G68" s="3521" t="s">
        <v>95</v>
      </c>
      <c r="H68" s="3522"/>
    </row>
    <row r="69" spans="1:9" ht="15" customHeight="1" thickBot="1" x14ac:dyDescent="0.25">
      <c r="A69" s="126">
        <f>A70+A72+A78+A80+A88+A90+A93+A95+A86</f>
        <v>9755</v>
      </c>
      <c r="B69" s="109" t="s">
        <v>3</v>
      </c>
      <c r="C69" s="470" t="s">
        <v>96</v>
      </c>
      <c r="D69" s="110" t="s">
        <v>97</v>
      </c>
      <c r="E69" s="111">
        <f>E70+E78+E80+E88+E90+E93+E95+E86+E72</f>
        <v>9755</v>
      </c>
      <c r="F69" s="126">
        <f>F70+F78+F80+F88+F90+F93+F95+F86+F72</f>
        <v>9755</v>
      </c>
      <c r="G69" s="3537" t="s">
        <v>10</v>
      </c>
      <c r="H69" s="3538"/>
      <c r="I69" s="967"/>
    </row>
    <row r="70" spans="1:9" x14ac:dyDescent="0.2">
      <c r="A70" s="1006">
        <f>A71</f>
        <v>70</v>
      </c>
      <c r="B70" s="680" t="s">
        <v>98</v>
      </c>
      <c r="C70" s="1007" t="s">
        <v>10</v>
      </c>
      <c r="D70" s="1008" t="s">
        <v>963</v>
      </c>
      <c r="E70" s="1009">
        <f>E71</f>
        <v>70</v>
      </c>
      <c r="F70" s="2786">
        <f>SUM(F71)</f>
        <v>70</v>
      </c>
      <c r="G70" s="3547"/>
      <c r="H70" s="3548"/>
      <c r="I70" s="1010"/>
    </row>
    <row r="71" spans="1:9" x14ac:dyDescent="0.2">
      <c r="A71" s="944">
        <v>70</v>
      </c>
      <c r="B71" s="684" t="s">
        <v>107</v>
      </c>
      <c r="C71" s="1020" t="s">
        <v>964</v>
      </c>
      <c r="D71" s="891" t="s">
        <v>965</v>
      </c>
      <c r="E71" s="943">
        <v>70</v>
      </c>
      <c r="F71" s="2787">
        <v>70</v>
      </c>
      <c r="G71" s="3549"/>
      <c r="H71" s="3550"/>
      <c r="I71" s="967"/>
    </row>
    <row r="72" spans="1:9" x14ac:dyDescent="0.2">
      <c r="A72" s="1015">
        <f>SUM(A73:A77)</f>
        <v>925</v>
      </c>
      <c r="B72" s="1016" t="s">
        <v>98</v>
      </c>
      <c r="C72" s="1017" t="s">
        <v>10</v>
      </c>
      <c r="D72" s="1018" t="s">
        <v>966</v>
      </c>
      <c r="E72" s="1019">
        <f>SUM(E73:E77)</f>
        <v>925</v>
      </c>
      <c r="F72" s="2781">
        <f>SUM(F73:F77)</f>
        <v>925</v>
      </c>
      <c r="G72" s="3549"/>
      <c r="H72" s="3550"/>
      <c r="I72" s="967"/>
    </row>
    <row r="73" spans="1:9" x14ac:dyDescent="0.2">
      <c r="A73" s="944">
        <v>115</v>
      </c>
      <c r="B73" s="684" t="s">
        <v>107</v>
      </c>
      <c r="C73" s="1020" t="s">
        <v>967</v>
      </c>
      <c r="D73" s="891" t="s">
        <v>968</v>
      </c>
      <c r="E73" s="943">
        <v>115</v>
      </c>
      <c r="F73" s="2775">
        <v>115</v>
      </c>
      <c r="G73" s="3549"/>
      <c r="H73" s="3550"/>
      <c r="I73" s="967"/>
    </row>
    <row r="74" spans="1:9" x14ac:dyDescent="0.2">
      <c r="A74" s="944">
        <v>130</v>
      </c>
      <c r="B74" s="684" t="s">
        <v>107</v>
      </c>
      <c r="C74" s="1020" t="s">
        <v>969</v>
      </c>
      <c r="D74" s="891" t="s">
        <v>970</v>
      </c>
      <c r="E74" s="943">
        <v>130</v>
      </c>
      <c r="F74" s="2775">
        <v>130</v>
      </c>
      <c r="G74" s="3549"/>
      <c r="H74" s="3550"/>
      <c r="I74" s="967"/>
    </row>
    <row r="75" spans="1:9" x14ac:dyDescent="0.2">
      <c r="A75" s="944">
        <v>40</v>
      </c>
      <c r="B75" s="684" t="s">
        <v>107</v>
      </c>
      <c r="C75" s="1020" t="s">
        <v>971</v>
      </c>
      <c r="D75" s="891" t="s">
        <v>972</v>
      </c>
      <c r="E75" s="943">
        <v>40</v>
      </c>
      <c r="F75" s="2775">
        <v>40</v>
      </c>
      <c r="G75" s="3549"/>
      <c r="H75" s="3550"/>
      <c r="I75" s="967"/>
    </row>
    <row r="76" spans="1:9" ht="22.5" x14ac:dyDescent="0.2">
      <c r="A76" s="944">
        <v>440</v>
      </c>
      <c r="B76" s="684" t="s">
        <v>107</v>
      </c>
      <c r="C76" s="1020" t="s">
        <v>973</v>
      </c>
      <c r="D76" s="519" t="s">
        <v>974</v>
      </c>
      <c r="E76" s="943">
        <v>440</v>
      </c>
      <c r="F76" s="2775">
        <v>440</v>
      </c>
      <c r="G76" s="3549"/>
      <c r="H76" s="3550"/>
      <c r="I76" s="967"/>
    </row>
    <row r="77" spans="1:9" x14ac:dyDescent="0.2">
      <c r="A77" s="944">
        <v>200</v>
      </c>
      <c r="B77" s="447" t="s">
        <v>107</v>
      </c>
      <c r="C77" s="408" t="s">
        <v>976</v>
      </c>
      <c r="D77" s="1021" t="s">
        <v>977</v>
      </c>
      <c r="E77" s="943">
        <v>200</v>
      </c>
      <c r="F77" s="2775">
        <v>200</v>
      </c>
      <c r="G77" s="3549"/>
      <c r="H77" s="3550"/>
      <c r="I77" s="967"/>
    </row>
    <row r="78" spans="1:9" ht="15.75" customHeight="1" x14ac:dyDescent="0.2">
      <c r="A78" s="1015">
        <f>A79</f>
        <v>80</v>
      </c>
      <c r="B78" s="1016" t="s">
        <v>98</v>
      </c>
      <c r="C78" s="1017" t="s">
        <v>10</v>
      </c>
      <c r="D78" s="1025" t="s">
        <v>978</v>
      </c>
      <c r="E78" s="1019">
        <f>E79</f>
        <v>80</v>
      </c>
      <c r="F78" s="2781">
        <f>F79</f>
        <v>80</v>
      </c>
      <c r="G78" s="3551"/>
      <c r="H78" s="3552"/>
    </row>
    <row r="79" spans="1:9" x14ac:dyDescent="0.2">
      <c r="A79" s="944">
        <v>80</v>
      </c>
      <c r="B79" s="684" t="s">
        <v>107</v>
      </c>
      <c r="C79" s="1020" t="s">
        <v>979</v>
      </c>
      <c r="D79" s="891" t="s">
        <v>980</v>
      </c>
      <c r="E79" s="943">
        <v>80</v>
      </c>
      <c r="F79" s="2775">
        <v>80</v>
      </c>
      <c r="G79" s="3549"/>
      <c r="H79" s="3550"/>
    </row>
    <row r="80" spans="1:9" x14ac:dyDescent="0.2">
      <c r="A80" s="1015">
        <f>SUM(A81:A85)</f>
        <v>1250</v>
      </c>
      <c r="B80" s="1016" t="s">
        <v>98</v>
      </c>
      <c r="C80" s="1017" t="s">
        <v>10</v>
      </c>
      <c r="D80" s="1018" t="s">
        <v>981</v>
      </c>
      <c r="E80" s="1019">
        <f>SUM(E81:E85)</f>
        <v>1250</v>
      </c>
      <c r="F80" s="2781">
        <f>SUM(F81:F85)</f>
        <v>1250</v>
      </c>
      <c r="G80" s="3549"/>
      <c r="H80" s="3550"/>
    </row>
    <row r="81" spans="1:9" x14ac:dyDescent="0.2">
      <c r="A81" s="944">
        <v>350</v>
      </c>
      <c r="B81" s="684" t="s">
        <v>107</v>
      </c>
      <c r="C81" s="1020" t="s">
        <v>982</v>
      </c>
      <c r="D81" s="891" t="s">
        <v>983</v>
      </c>
      <c r="E81" s="943">
        <v>350</v>
      </c>
      <c r="F81" s="2775">
        <v>350</v>
      </c>
      <c r="G81" s="3549"/>
      <c r="H81" s="3550"/>
    </row>
    <row r="82" spans="1:9" x14ac:dyDescent="0.2">
      <c r="A82" s="944"/>
      <c r="B82" s="447" t="s">
        <v>107</v>
      </c>
      <c r="C82" s="408" t="s">
        <v>984</v>
      </c>
      <c r="D82" s="1021" t="s">
        <v>985</v>
      </c>
      <c r="E82" s="943">
        <v>0</v>
      </c>
      <c r="F82" s="2775">
        <v>100</v>
      </c>
      <c r="G82" s="3549"/>
      <c r="H82" s="3550"/>
    </row>
    <row r="83" spans="1:9" x14ac:dyDescent="0.2">
      <c r="A83" s="944"/>
      <c r="B83" s="447" t="s">
        <v>107</v>
      </c>
      <c r="C83" s="408" t="s">
        <v>986</v>
      </c>
      <c r="D83" s="1021" t="s">
        <v>987</v>
      </c>
      <c r="E83" s="943">
        <v>0</v>
      </c>
      <c r="F83" s="2775">
        <v>0</v>
      </c>
      <c r="G83" s="3549"/>
      <c r="H83" s="3550"/>
    </row>
    <row r="84" spans="1:9" x14ac:dyDescent="0.2">
      <c r="A84" s="944">
        <v>800</v>
      </c>
      <c r="B84" s="447" t="s">
        <v>107</v>
      </c>
      <c r="C84" s="408" t="s">
        <v>988</v>
      </c>
      <c r="D84" s="1021" t="s">
        <v>989</v>
      </c>
      <c r="E84" s="943">
        <v>800</v>
      </c>
      <c r="F84" s="2775">
        <v>700</v>
      </c>
      <c r="G84" s="3549" t="s">
        <v>990</v>
      </c>
      <c r="H84" s="3550"/>
    </row>
    <row r="85" spans="1:9" x14ac:dyDescent="0.2">
      <c r="A85" s="944">
        <v>100</v>
      </c>
      <c r="B85" s="447" t="s">
        <v>107</v>
      </c>
      <c r="C85" s="408" t="s">
        <v>991</v>
      </c>
      <c r="D85" s="1021" t="s">
        <v>992</v>
      </c>
      <c r="E85" s="943">
        <v>100</v>
      </c>
      <c r="F85" s="2775">
        <v>100</v>
      </c>
      <c r="G85" s="3549"/>
      <c r="H85" s="3550"/>
    </row>
    <row r="86" spans="1:9" s="928" customFormat="1" ht="22.5" x14ac:dyDescent="0.2">
      <c r="A86" s="1027">
        <v>6500</v>
      </c>
      <c r="B86" s="1028" t="s">
        <v>98</v>
      </c>
      <c r="C86" s="1029" t="s">
        <v>10</v>
      </c>
      <c r="D86" s="1030" t="s">
        <v>993</v>
      </c>
      <c r="E86" s="1031">
        <f>E87</f>
        <v>6500</v>
      </c>
      <c r="F86" s="2782">
        <f>F87</f>
        <v>6500</v>
      </c>
      <c r="G86" s="3549" t="s">
        <v>975</v>
      </c>
      <c r="H86" s="3550"/>
      <c r="I86" s="897"/>
    </row>
    <row r="87" spans="1:9" s="928" customFormat="1" ht="45" customHeight="1" x14ac:dyDescent="0.2">
      <c r="A87" s="1032">
        <v>6500</v>
      </c>
      <c r="B87" s="1033" t="s">
        <v>107</v>
      </c>
      <c r="C87" s="1034" t="s">
        <v>994</v>
      </c>
      <c r="D87" s="1902" t="s">
        <v>995</v>
      </c>
      <c r="E87" s="1035">
        <v>6500</v>
      </c>
      <c r="F87" s="2783">
        <v>6500</v>
      </c>
      <c r="G87" s="3549" t="s">
        <v>2579</v>
      </c>
      <c r="H87" s="3550"/>
      <c r="I87" s="897"/>
    </row>
    <row r="88" spans="1:9" x14ac:dyDescent="0.2">
      <c r="A88" s="1015">
        <f>SUM(A89:A89)</f>
        <v>200</v>
      </c>
      <c r="B88" s="1016" t="s">
        <v>98</v>
      </c>
      <c r="C88" s="1017" t="s">
        <v>10</v>
      </c>
      <c r="D88" s="1018" t="s">
        <v>996</v>
      </c>
      <c r="E88" s="1019">
        <f>E89</f>
        <v>200</v>
      </c>
      <c r="F88" s="2781">
        <f>F89</f>
        <v>200</v>
      </c>
      <c r="G88" s="3549"/>
      <c r="H88" s="3550"/>
    </row>
    <row r="89" spans="1:9" x14ac:dyDescent="0.2">
      <c r="A89" s="944">
        <v>200</v>
      </c>
      <c r="B89" s="684" t="s">
        <v>107</v>
      </c>
      <c r="C89" s="1020" t="s">
        <v>997</v>
      </c>
      <c r="D89" s="1021" t="s">
        <v>998</v>
      </c>
      <c r="E89" s="943">
        <v>200</v>
      </c>
      <c r="F89" s="2775">
        <v>200</v>
      </c>
      <c r="G89" s="3549" t="s">
        <v>975</v>
      </c>
      <c r="H89" s="3550"/>
    </row>
    <row r="90" spans="1:9" x14ac:dyDescent="0.2">
      <c r="A90" s="1022">
        <f>A91+A92</f>
        <v>550</v>
      </c>
      <c r="B90" s="1023" t="s">
        <v>98</v>
      </c>
      <c r="C90" s="1024" t="s">
        <v>10</v>
      </c>
      <c r="D90" s="1036" t="s">
        <v>999</v>
      </c>
      <c r="E90" s="1026">
        <f>E91+E92</f>
        <v>550</v>
      </c>
      <c r="F90" s="2780">
        <f>F91+F92</f>
        <v>550</v>
      </c>
      <c r="G90" s="3549"/>
      <c r="H90" s="3550"/>
    </row>
    <row r="91" spans="1:9" ht="58.5" customHeight="1" x14ac:dyDescent="0.2">
      <c r="A91" s="944">
        <v>200</v>
      </c>
      <c r="B91" s="684" t="s">
        <v>107</v>
      </c>
      <c r="C91" s="1020" t="s">
        <v>1000</v>
      </c>
      <c r="D91" s="1021" t="s">
        <v>1001</v>
      </c>
      <c r="E91" s="943">
        <v>200</v>
      </c>
      <c r="F91" s="2775">
        <v>200</v>
      </c>
      <c r="G91" s="3549" t="s">
        <v>1002</v>
      </c>
      <c r="H91" s="3550"/>
    </row>
    <row r="92" spans="1:9" ht="35.25" customHeight="1" x14ac:dyDescent="0.2">
      <c r="A92" s="944">
        <v>350</v>
      </c>
      <c r="B92" s="684" t="s">
        <v>107</v>
      </c>
      <c r="C92" s="1020" t="s">
        <v>1003</v>
      </c>
      <c r="D92" s="891" t="s">
        <v>1004</v>
      </c>
      <c r="E92" s="943">
        <v>350</v>
      </c>
      <c r="F92" s="2775">
        <v>350</v>
      </c>
      <c r="G92" s="3549" t="s">
        <v>1005</v>
      </c>
      <c r="H92" s="3550"/>
    </row>
    <row r="93" spans="1:9" x14ac:dyDescent="0.2">
      <c r="A93" s="1022">
        <f>A94</f>
        <v>80</v>
      </c>
      <c r="B93" s="1023" t="s">
        <v>98</v>
      </c>
      <c r="C93" s="1024" t="s">
        <v>10</v>
      </c>
      <c r="D93" s="1036" t="s">
        <v>1006</v>
      </c>
      <c r="E93" s="1026">
        <f>E94</f>
        <v>80</v>
      </c>
      <c r="F93" s="2780">
        <f>F94</f>
        <v>80</v>
      </c>
      <c r="G93" s="3549"/>
      <c r="H93" s="3550"/>
    </row>
    <row r="94" spans="1:9" x14ac:dyDescent="0.2">
      <c r="A94" s="947">
        <v>80</v>
      </c>
      <c r="B94" s="1037" t="s">
        <v>107</v>
      </c>
      <c r="C94" s="1038" t="s">
        <v>1007</v>
      </c>
      <c r="D94" s="1039" t="s">
        <v>1008</v>
      </c>
      <c r="E94" s="950">
        <v>80</v>
      </c>
      <c r="F94" s="2776">
        <v>80</v>
      </c>
      <c r="G94" s="3549"/>
      <c r="H94" s="3550"/>
    </row>
    <row r="95" spans="1:9" s="1045" customFormat="1" x14ac:dyDescent="0.2">
      <c r="A95" s="1040">
        <f>A96</f>
        <v>100</v>
      </c>
      <c r="B95" s="1041" t="s">
        <v>98</v>
      </c>
      <c r="C95" s="1042" t="s">
        <v>10</v>
      </c>
      <c r="D95" s="1043" t="s">
        <v>1009</v>
      </c>
      <c r="E95" s="1044">
        <f>E96</f>
        <v>100</v>
      </c>
      <c r="F95" s="2784">
        <f>F96</f>
        <v>100</v>
      </c>
      <c r="G95" s="3549"/>
      <c r="H95" s="3550"/>
      <c r="I95" s="897"/>
    </row>
    <row r="96" spans="1:9" s="928" customFormat="1" ht="12" thickBot="1" x14ac:dyDescent="0.25">
      <c r="A96" s="955">
        <v>100</v>
      </c>
      <c r="B96" s="1011" t="s">
        <v>107</v>
      </c>
      <c r="C96" s="1012" t="s">
        <v>1010</v>
      </c>
      <c r="D96" s="1013" t="s">
        <v>1011</v>
      </c>
      <c r="E96" s="958">
        <v>100</v>
      </c>
      <c r="F96" s="2785">
        <v>100</v>
      </c>
      <c r="G96" s="3553"/>
      <c r="H96" s="3554"/>
      <c r="I96" s="897"/>
    </row>
    <row r="97" spans="1:8" ht="15" customHeight="1" x14ac:dyDescent="0.2"/>
    <row r="98" spans="1:8" s="928" customFormat="1" ht="18.75" customHeight="1" x14ac:dyDescent="0.25">
      <c r="B98" s="965" t="s">
        <v>1012</v>
      </c>
      <c r="C98" s="124"/>
      <c r="D98" s="124"/>
      <c r="E98" s="124"/>
      <c r="F98" s="124"/>
      <c r="G98" s="124"/>
      <c r="H98" s="563"/>
    </row>
    <row r="99" spans="1:8" ht="12" thickBot="1" x14ac:dyDescent="0.25">
      <c r="B99" s="920"/>
      <c r="C99" s="920"/>
      <c r="D99" s="920"/>
      <c r="E99" s="183"/>
      <c r="F99" s="101"/>
      <c r="H99" s="101" t="s">
        <v>73</v>
      </c>
    </row>
    <row r="100" spans="1:8" ht="31.5" customHeight="1" thickBot="1" x14ac:dyDescent="0.25">
      <c r="A100" s="3271" t="s">
        <v>7</v>
      </c>
      <c r="B100" s="2721" t="s">
        <v>281</v>
      </c>
      <c r="C100" s="2722" t="s">
        <v>1013</v>
      </c>
      <c r="D100" s="2541" t="s">
        <v>230</v>
      </c>
      <c r="E100" s="3276" t="s">
        <v>94</v>
      </c>
      <c r="F100" s="3270" t="s">
        <v>2656</v>
      </c>
      <c r="G100" s="3521" t="s">
        <v>95</v>
      </c>
      <c r="H100" s="3522"/>
    </row>
    <row r="101" spans="1:8" s="928" customFormat="1" ht="15" customHeight="1" thickBot="1" x14ac:dyDescent="0.3">
      <c r="A101" s="111">
        <f>A102</f>
        <v>16905</v>
      </c>
      <c r="B101" s="109" t="s">
        <v>3</v>
      </c>
      <c r="C101" s="470" t="s">
        <v>96</v>
      </c>
      <c r="D101" s="110" t="s">
        <v>97</v>
      </c>
      <c r="E101" s="1050">
        <f>E102</f>
        <v>17255</v>
      </c>
      <c r="F101" s="126">
        <f>F102</f>
        <v>17255</v>
      </c>
      <c r="G101" s="3557" t="s">
        <v>10</v>
      </c>
      <c r="H101" s="3558"/>
    </row>
    <row r="102" spans="1:8" x14ac:dyDescent="0.2">
      <c r="A102" s="1015">
        <f>SUM(A103:A111)</f>
        <v>16905</v>
      </c>
      <c r="B102" s="1016" t="s">
        <v>3</v>
      </c>
      <c r="C102" s="1017" t="s">
        <v>10</v>
      </c>
      <c r="D102" s="3299" t="s">
        <v>1014</v>
      </c>
      <c r="E102" s="3300">
        <f>SUM(E103:E111)</f>
        <v>17255</v>
      </c>
      <c r="F102" s="2781">
        <f>SUM(F103:F111)</f>
        <v>17255</v>
      </c>
      <c r="G102" s="3547"/>
      <c r="H102" s="3548"/>
    </row>
    <row r="103" spans="1:8" x14ac:dyDescent="0.2">
      <c r="A103" s="944">
        <v>4400</v>
      </c>
      <c r="B103" s="684" t="s">
        <v>3</v>
      </c>
      <c r="C103" s="1020" t="s">
        <v>1015</v>
      </c>
      <c r="D103" s="1054" t="s">
        <v>1016</v>
      </c>
      <c r="E103" s="1055">
        <v>4700</v>
      </c>
      <c r="F103" s="2775">
        <v>4700</v>
      </c>
      <c r="G103" s="3555"/>
      <c r="H103" s="3556"/>
    </row>
    <row r="104" spans="1:8" ht="57.75" customHeight="1" x14ac:dyDescent="0.2">
      <c r="A104" s="944">
        <v>80</v>
      </c>
      <c r="B104" s="684" t="s">
        <v>3</v>
      </c>
      <c r="C104" s="1020" t="s">
        <v>1017</v>
      </c>
      <c r="D104" s="1054" t="s">
        <v>1018</v>
      </c>
      <c r="E104" s="1055">
        <v>80</v>
      </c>
      <c r="F104" s="2775">
        <v>80</v>
      </c>
      <c r="G104" s="3555" t="s">
        <v>1019</v>
      </c>
      <c r="H104" s="3556"/>
    </row>
    <row r="105" spans="1:8" ht="46.5" customHeight="1" x14ac:dyDescent="0.2">
      <c r="A105" s="947">
        <v>1000</v>
      </c>
      <c r="B105" s="1037" t="s">
        <v>3</v>
      </c>
      <c r="C105" s="413" t="s">
        <v>1020</v>
      </c>
      <c r="D105" s="1448" t="s">
        <v>1021</v>
      </c>
      <c r="E105" s="1056">
        <v>1000</v>
      </c>
      <c r="F105" s="2776">
        <v>1450</v>
      </c>
      <c r="G105" s="3555" t="s">
        <v>1022</v>
      </c>
      <c r="H105" s="3556"/>
    </row>
    <row r="106" spans="1:8" ht="93.75" customHeight="1" x14ac:dyDescent="0.2">
      <c r="A106" s="944">
        <v>10000</v>
      </c>
      <c r="B106" s="684" t="s">
        <v>3</v>
      </c>
      <c r="C106" s="1020" t="s">
        <v>1023</v>
      </c>
      <c r="D106" s="1057" t="s">
        <v>1024</v>
      </c>
      <c r="E106" s="1055">
        <v>10000</v>
      </c>
      <c r="F106" s="2775">
        <v>10000</v>
      </c>
      <c r="G106" s="3555" t="s">
        <v>1025</v>
      </c>
      <c r="H106" s="3556"/>
    </row>
    <row r="107" spans="1:8" ht="22.5" x14ac:dyDescent="0.2">
      <c r="A107" s="1058">
        <v>250</v>
      </c>
      <c r="B107" s="1059" t="s">
        <v>3</v>
      </c>
      <c r="C107" s="1060" t="s">
        <v>1026</v>
      </c>
      <c r="D107" s="1061" t="s">
        <v>1027</v>
      </c>
      <c r="E107" s="1062">
        <v>250</v>
      </c>
      <c r="F107" s="2777">
        <v>0</v>
      </c>
      <c r="G107" s="3555" t="s">
        <v>2574</v>
      </c>
      <c r="H107" s="3556"/>
    </row>
    <row r="108" spans="1:8" x14ac:dyDescent="0.2">
      <c r="A108" s="947">
        <v>455</v>
      </c>
      <c r="B108" s="1037" t="s">
        <v>3</v>
      </c>
      <c r="C108" s="1038" t="s">
        <v>1028</v>
      </c>
      <c r="D108" s="1063" t="s">
        <v>1029</v>
      </c>
      <c r="E108" s="1056">
        <v>455</v>
      </c>
      <c r="F108" s="2776">
        <v>455</v>
      </c>
      <c r="G108" s="3555"/>
      <c r="H108" s="3556"/>
    </row>
    <row r="109" spans="1:8" x14ac:dyDescent="0.2">
      <c r="A109" s="944">
        <v>500</v>
      </c>
      <c r="B109" s="684" t="s">
        <v>3</v>
      </c>
      <c r="C109" s="1020" t="s">
        <v>1030</v>
      </c>
      <c r="D109" s="1057" t="s">
        <v>1031</v>
      </c>
      <c r="E109" s="1055">
        <v>500</v>
      </c>
      <c r="F109" s="2775">
        <v>500</v>
      </c>
      <c r="G109" s="3555" t="s">
        <v>1032</v>
      </c>
      <c r="H109" s="3556"/>
    </row>
    <row r="110" spans="1:8" x14ac:dyDescent="0.2">
      <c r="A110" s="1064">
        <v>70</v>
      </c>
      <c r="B110" s="1065" t="s">
        <v>3</v>
      </c>
      <c r="C110" s="1066" t="s">
        <v>1033</v>
      </c>
      <c r="D110" s="1067" t="s">
        <v>1034</v>
      </c>
      <c r="E110" s="1068">
        <v>70</v>
      </c>
      <c r="F110" s="2778">
        <v>70</v>
      </c>
      <c r="G110" s="3555"/>
      <c r="H110" s="3556"/>
    </row>
    <row r="111" spans="1:8" ht="12" thickBot="1" x14ac:dyDescent="0.25">
      <c r="A111" s="1069">
        <v>150</v>
      </c>
      <c r="B111" s="1070" t="s">
        <v>3</v>
      </c>
      <c r="C111" s="1071" t="s">
        <v>1035</v>
      </c>
      <c r="D111" s="1072" t="s">
        <v>1036</v>
      </c>
      <c r="E111" s="1073">
        <v>200</v>
      </c>
      <c r="F111" s="2779">
        <v>0</v>
      </c>
      <c r="G111" s="3559" t="s">
        <v>2574</v>
      </c>
      <c r="H111" s="3560"/>
    </row>
    <row r="113" spans="1:8" ht="18.75" customHeight="1" x14ac:dyDescent="0.25">
      <c r="A113" s="928"/>
      <c r="B113" s="965" t="s">
        <v>1037</v>
      </c>
      <c r="C113" s="124"/>
      <c r="D113" s="124"/>
      <c r="E113" s="124"/>
      <c r="F113" s="124"/>
      <c r="G113" s="124"/>
    </row>
    <row r="114" spans="1:8" ht="12" thickBot="1" x14ac:dyDescent="0.25">
      <c r="A114" s="928"/>
      <c r="B114" s="920"/>
      <c r="C114" s="920"/>
      <c r="D114" s="920"/>
      <c r="E114" s="100"/>
      <c r="F114" s="100"/>
      <c r="H114" s="100" t="s">
        <v>73</v>
      </c>
    </row>
    <row r="115" spans="1:8" ht="31.5" customHeight="1" thickBot="1" x14ac:dyDescent="0.25">
      <c r="A115" s="3271" t="s">
        <v>7</v>
      </c>
      <c r="B115" s="2524" t="s">
        <v>91</v>
      </c>
      <c r="C115" s="2525" t="s">
        <v>1038</v>
      </c>
      <c r="D115" s="2725" t="s">
        <v>276</v>
      </c>
      <c r="E115" s="3276" t="s">
        <v>94</v>
      </c>
      <c r="F115" s="3270" t="s">
        <v>2656</v>
      </c>
      <c r="G115" s="3521" t="s">
        <v>95</v>
      </c>
      <c r="H115" s="3522"/>
    </row>
    <row r="116" spans="1:8" s="928" customFormat="1" ht="15" customHeight="1" thickBot="1" x14ac:dyDescent="0.3">
      <c r="A116" s="111">
        <f>A117</f>
        <v>32077</v>
      </c>
      <c r="B116" s="109" t="s">
        <v>3</v>
      </c>
      <c r="C116" s="297" t="s">
        <v>96</v>
      </c>
      <c r="D116" s="110" t="s">
        <v>97</v>
      </c>
      <c r="E116" s="111">
        <f>E117</f>
        <v>25000</v>
      </c>
      <c r="F116" s="1005">
        <f>F117</f>
        <v>25000</v>
      </c>
      <c r="G116" s="3537" t="s">
        <v>10</v>
      </c>
      <c r="H116" s="3538"/>
    </row>
    <row r="117" spans="1:8" s="928" customFormat="1" ht="12.75" customHeight="1" x14ac:dyDescent="0.25">
      <c r="A117" s="1015">
        <f>SUM(A118:A121)</f>
        <v>32077</v>
      </c>
      <c r="B117" s="3301" t="s">
        <v>10</v>
      </c>
      <c r="C117" s="3302" t="s">
        <v>10</v>
      </c>
      <c r="D117" s="1653" t="s">
        <v>277</v>
      </c>
      <c r="E117" s="3300">
        <f>SUM(E118:E121)</f>
        <v>25000</v>
      </c>
      <c r="F117" s="2758">
        <f>SUM(F118:F123)</f>
        <v>25000</v>
      </c>
      <c r="G117" s="3561"/>
      <c r="H117" s="3562"/>
    </row>
    <row r="118" spans="1:8" s="928" customFormat="1" ht="22.5" customHeight="1" x14ac:dyDescent="0.25">
      <c r="A118" s="1077">
        <v>5000</v>
      </c>
      <c r="B118" s="1078" t="s">
        <v>3</v>
      </c>
      <c r="C118" s="1079" t="s">
        <v>1039</v>
      </c>
      <c r="D118" s="744" t="s">
        <v>1040</v>
      </c>
      <c r="E118" s="843">
        <v>25000</v>
      </c>
      <c r="F118" s="2773"/>
      <c r="G118" s="3563"/>
      <c r="H118" s="3564"/>
    </row>
    <row r="119" spans="1:8" s="928" customFormat="1" ht="12.75" customHeight="1" x14ac:dyDescent="0.25">
      <c r="A119" s="1077">
        <v>12077</v>
      </c>
      <c r="B119" s="1078" t="s">
        <v>3</v>
      </c>
      <c r="C119" s="1080" t="s">
        <v>1041</v>
      </c>
      <c r="D119" s="748" t="s">
        <v>1042</v>
      </c>
      <c r="E119" s="843"/>
      <c r="F119" s="2797">
        <v>22000</v>
      </c>
      <c r="G119" s="3565" t="s">
        <v>2575</v>
      </c>
      <c r="H119" s="3566"/>
    </row>
    <row r="120" spans="1:8" s="928" customFormat="1" ht="22.5" x14ac:dyDescent="0.25">
      <c r="A120" s="1077">
        <v>5000</v>
      </c>
      <c r="B120" s="1078" t="s">
        <v>3</v>
      </c>
      <c r="C120" s="1080" t="s">
        <v>1043</v>
      </c>
      <c r="D120" s="748" t="s">
        <v>1044</v>
      </c>
      <c r="E120" s="843"/>
      <c r="F120" s="2797"/>
      <c r="G120" s="3563"/>
      <c r="H120" s="3564"/>
    </row>
    <row r="121" spans="1:8" s="928" customFormat="1" ht="22.5" x14ac:dyDescent="0.25">
      <c r="A121" s="1081">
        <v>10000</v>
      </c>
      <c r="B121" s="1082" t="s">
        <v>3</v>
      </c>
      <c r="C121" s="1083" t="s">
        <v>1045</v>
      </c>
      <c r="D121" s="1084" t="s">
        <v>1046</v>
      </c>
      <c r="E121" s="1085"/>
      <c r="F121" s="2760"/>
      <c r="G121" s="3563"/>
      <c r="H121" s="3564"/>
    </row>
    <row r="122" spans="1:8" ht="12.75" customHeight="1" x14ac:dyDescent="0.2">
      <c r="A122" s="1077">
        <v>0</v>
      </c>
      <c r="B122" s="1078" t="s">
        <v>3</v>
      </c>
      <c r="C122" s="1080" t="s">
        <v>1047</v>
      </c>
      <c r="D122" s="951" t="s">
        <v>1048</v>
      </c>
      <c r="E122" s="843"/>
      <c r="F122" s="2797">
        <v>2000</v>
      </c>
      <c r="G122" s="3563"/>
      <c r="H122" s="3564"/>
    </row>
    <row r="123" spans="1:8" ht="23.25" customHeight="1" thickBot="1" x14ac:dyDescent="0.25">
      <c r="A123" s="1086">
        <v>0</v>
      </c>
      <c r="B123" s="1087" t="s">
        <v>3</v>
      </c>
      <c r="C123" s="1088" t="s">
        <v>1049</v>
      </c>
      <c r="D123" s="1089" t="s">
        <v>1050</v>
      </c>
      <c r="E123" s="1090"/>
      <c r="F123" s="2761">
        <v>1000</v>
      </c>
      <c r="G123" s="3567"/>
      <c r="H123" s="3568"/>
    </row>
    <row r="124" spans="1:8" ht="15" customHeight="1" x14ac:dyDescent="0.2">
      <c r="A124" s="897" t="s">
        <v>58</v>
      </c>
      <c r="H124" s="854"/>
    </row>
    <row r="125" spans="1:8" ht="15" customHeight="1" x14ac:dyDescent="0.25">
      <c r="B125" s="965" t="s">
        <v>1051</v>
      </c>
      <c r="C125" s="124"/>
      <c r="D125" s="124"/>
      <c r="E125" s="124"/>
      <c r="F125" s="124"/>
      <c r="G125" s="124"/>
      <c r="H125" s="897"/>
    </row>
    <row r="126" spans="1:8" ht="12.75" customHeight="1" thickBot="1" x14ac:dyDescent="0.25">
      <c r="B126" s="920"/>
      <c r="C126" s="1091"/>
      <c r="D126" s="920"/>
      <c r="E126" s="183"/>
      <c r="F126" s="183"/>
      <c r="G126" s="101"/>
      <c r="H126" s="101" t="s">
        <v>73</v>
      </c>
    </row>
    <row r="127" spans="1:8" ht="31.5" customHeight="1" thickBot="1" x14ac:dyDescent="0.25">
      <c r="A127" s="2560" t="s">
        <v>7</v>
      </c>
      <c r="B127" s="2558" t="s">
        <v>91</v>
      </c>
      <c r="C127" s="2763" t="s">
        <v>1052</v>
      </c>
      <c r="D127" s="2559" t="s">
        <v>387</v>
      </c>
      <c r="E127" s="2564" t="s">
        <v>94</v>
      </c>
      <c r="F127" s="3270" t="s">
        <v>2656</v>
      </c>
      <c r="G127" s="3521" t="s">
        <v>95</v>
      </c>
      <c r="H127" s="3522"/>
    </row>
    <row r="128" spans="1:8" ht="12" thickBot="1" x14ac:dyDescent="0.25">
      <c r="A128" s="263">
        <f>SUM(A129:A132)</f>
        <v>2488.4499999999998</v>
      </c>
      <c r="B128" s="839" t="s">
        <v>3</v>
      </c>
      <c r="C128" s="855" t="s">
        <v>96</v>
      </c>
      <c r="D128" s="266" t="s">
        <v>97</v>
      </c>
      <c r="E128" s="263">
        <f>SUM(E129:E132)</f>
        <v>0</v>
      </c>
      <c r="F128" s="2726">
        <v>0</v>
      </c>
      <c r="G128" s="3537" t="s">
        <v>10</v>
      </c>
      <c r="H128" s="3538"/>
    </row>
    <row r="129" spans="1:8" ht="49.5" customHeight="1" x14ac:dyDescent="0.2">
      <c r="A129" s="472">
        <v>2142</v>
      </c>
      <c r="B129" s="1092" t="s">
        <v>98</v>
      </c>
      <c r="C129" s="1093" t="s">
        <v>1053</v>
      </c>
      <c r="D129" s="1094" t="s">
        <v>1054</v>
      </c>
      <c r="E129" s="476">
        <v>0</v>
      </c>
      <c r="F129" s="2766">
        <v>0</v>
      </c>
      <c r="G129" s="3573" t="s">
        <v>2576</v>
      </c>
      <c r="H129" s="3574"/>
    </row>
    <row r="130" spans="1:8" ht="26.25" customHeight="1" x14ac:dyDescent="0.2">
      <c r="A130" s="488">
        <v>75</v>
      </c>
      <c r="B130" s="1078" t="s">
        <v>98</v>
      </c>
      <c r="C130" s="1095" t="s">
        <v>1055</v>
      </c>
      <c r="D130" s="417" t="s">
        <v>1056</v>
      </c>
      <c r="E130" s="492">
        <v>0</v>
      </c>
      <c r="F130" s="2767">
        <v>0</v>
      </c>
      <c r="G130" s="3575" t="s">
        <v>2577</v>
      </c>
      <c r="H130" s="3576"/>
    </row>
    <row r="131" spans="1:8" ht="16.5" customHeight="1" x14ac:dyDescent="0.2">
      <c r="A131" s="488">
        <v>103</v>
      </c>
      <c r="B131" s="1078" t="s">
        <v>98</v>
      </c>
      <c r="C131" s="1095" t="s">
        <v>1057</v>
      </c>
      <c r="D131" s="417" t="s">
        <v>1058</v>
      </c>
      <c r="E131" s="492">
        <v>0</v>
      </c>
      <c r="F131" s="2767">
        <v>0</v>
      </c>
      <c r="G131" s="3577"/>
      <c r="H131" s="3578"/>
    </row>
    <row r="132" spans="1:8" ht="41.25" customHeight="1" thickBot="1" x14ac:dyDescent="0.25">
      <c r="A132" s="1096">
        <v>168.45</v>
      </c>
      <c r="B132" s="1087" t="s">
        <v>98</v>
      </c>
      <c r="C132" s="1097" t="s">
        <v>1059</v>
      </c>
      <c r="D132" s="1098" t="s">
        <v>1060</v>
      </c>
      <c r="E132" s="531">
        <v>0</v>
      </c>
      <c r="F132" s="2768">
        <v>0</v>
      </c>
      <c r="G132" s="3579" t="s">
        <v>2578</v>
      </c>
      <c r="H132" s="3580"/>
    </row>
    <row r="133" spans="1:8" ht="13.5" customHeight="1" x14ac:dyDescent="0.2"/>
    <row r="134" spans="1:8" ht="17.25" customHeight="1" x14ac:dyDescent="0.25">
      <c r="A134" s="928"/>
      <c r="B134" s="3536" t="s">
        <v>1061</v>
      </c>
      <c r="C134" s="3536"/>
      <c r="D134" s="3536"/>
      <c r="E134" s="3536"/>
      <c r="F134" s="3536"/>
      <c r="G134" s="3536"/>
    </row>
    <row r="135" spans="1:8" ht="15" customHeight="1" thickBot="1" x14ac:dyDescent="0.25">
      <c r="A135" s="928"/>
      <c r="B135" s="535"/>
      <c r="C135" s="535"/>
      <c r="D135" s="535"/>
      <c r="E135" s="536"/>
      <c r="F135" s="536"/>
      <c r="G135" s="536"/>
      <c r="H135" s="536" t="s">
        <v>73</v>
      </c>
    </row>
    <row r="136" spans="1:8" ht="31.5" customHeight="1" thickBot="1" x14ac:dyDescent="0.25">
      <c r="A136" s="3271" t="s">
        <v>7</v>
      </c>
      <c r="B136" s="2721" t="s">
        <v>281</v>
      </c>
      <c r="C136" s="2722" t="s">
        <v>1062</v>
      </c>
      <c r="D136" s="2725" t="s">
        <v>283</v>
      </c>
      <c r="E136" s="3276" t="s">
        <v>94</v>
      </c>
      <c r="F136" s="3270" t="s">
        <v>2656</v>
      </c>
      <c r="G136" s="3521" t="s">
        <v>95</v>
      </c>
      <c r="H136" s="3522"/>
    </row>
    <row r="137" spans="1:8" ht="15.75" customHeight="1" thickBot="1" x14ac:dyDescent="0.25">
      <c r="A137" s="1099">
        <f>A138</f>
        <v>1000</v>
      </c>
      <c r="B137" s="312" t="s">
        <v>2</v>
      </c>
      <c r="C137" s="313" t="s">
        <v>96</v>
      </c>
      <c r="D137" s="1100" t="s">
        <v>285</v>
      </c>
      <c r="E137" s="1099">
        <f>E138</f>
        <v>1000</v>
      </c>
      <c r="F137" s="1101">
        <f>F138</f>
        <v>0</v>
      </c>
      <c r="G137" s="3537" t="s">
        <v>10</v>
      </c>
      <c r="H137" s="3538"/>
    </row>
    <row r="138" spans="1:8" x14ac:dyDescent="0.2">
      <c r="A138" s="1102">
        <f>SUM(A139:A139)</f>
        <v>1000</v>
      </c>
      <c r="B138" s="882" t="s">
        <v>3</v>
      </c>
      <c r="C138" s="883" t="s">
        <v>10</v>
      </c>
      <c r="D138" s="1103" t="s">
        <v>1063</v>
      </c>
      <c r="E138" s="1104">
        <f>SUM(E139:E139)</f>
        <v>1000</v>
      </c>
      <c r="F138" s="2592">
        <f>F139</f>
        <v>0</v>
      </c>
      <c r="G138" s="3569"/>
      <c r="H138" s="3570"/>
    </row>
    <row r="139" spans="1:8" ht="12" thickBot="1" x14ac:dyDescent="0.25">
      <c r="A139" s="1106">
        <v>1000</v>
      </c>
      <c r="B139" s="892" t="s">
        <v>3</v>
      </c>
      <c r="C139" s="1107">
        <v>50100000000</v>
      </c>
      <c r="D139" s="1108" t="s">
        <v>1064</v>
      </c>
      <c r="E139" s="1109">
        <v>1000</v>
      </c>
      <c r="F139" s="2580">
        <v>0</v>
      </c>
      <c r="G139" s="3571"/>
      <c r="H139" s="3572"/>
    </row>
  </sheetData>
  <mergeCells count="88">
    <mergeCell ref="G139:H139"/>
    <mergeCell ref="G127:H127"/>
    <mergeCell ref="G128:H128"/>
    <mergeCell ref="G129:H129"/>
    <mergeCell ref="G130:H130"/>
    <mergeCell ref="G131:H131"/>
    <mergeCell ref="G132:H132"/>
    <mergeCell ref="G122:H122"/>
    <mergeCell ref="G123:H123"/>
    <mergeCell ref="G136:H136"/>
    <mergeCell ref="G137:H137"/>
    <mergeCell ref="G138:H138"/>
    <mergeCell ref="G117:H117"/>
    <mergeCell ref="G118:H118"/>
    <mergeCell ref="G119:H119"/>
    <mergeCell ref="G120:H120"/>
    <mergeCell ref="G121:H121"/>
    <mergeCell ref="G109:H109"/>
    <mergeCell ref="G110:H110"/>
    <mergeCell ref="G111:H111"/>
    <mergeCell ref="G115:H115"/>
    <mergeCell ref="G116:H116"/>
    <mergeCell ref="G104:H104"/>
    <mergeCell ref="G105:H105"/>
    <mergeCell ref="G106:H106"/>
    <mergeCell ref="G107:H107"/>
    <mergeCell ref="G108:H108"/>
    <mergeCell ref="G96:H96"/>
    <mergeCell ref="G103:H103"/>
    <mergeCell ref="G102:H102"/>
    <mergeCell ref="G101:H101"/>
    <mergeCell ref="G100:H100"/>
    <mergeCell ref="G91:H91"/>
    <mergeCell ref="G92:H92"/>
    <mergeCell ref="G93:H93"/>
    <mergeCell ref="G94:H94"/>
    <mergeCell ref="G95:H95"/>
    <mergeCell ref="G86:H86"/>
    <mergeCell ref="G87:H87"/>
    <mergeCell ref="G88:H88"/>
    <mergeCell ref="G89:H89"/>
    <mergeCell ref="G90:H90"/>
    <mergeCell ref="G81:H81"/>
    <mergeCell ref="G82:H82"/>
    <mergeCell ref="G83:H83"/>
    <mergeCell ref="G84:H84"/>
    <mergeCell ref="G85:H85"/>
    <mergeCell ref="G76:H76"/>
    <mergeCell ref="G77:H77"/>
    <mergeCell ref="G78:H78"/>
    <mergeCell ref="G79:H79"/>
    <mergeCell ref="G80:H80"/>
    <mergeCell ref="G71:H71"/>
    <mergeCell ref="G72:H72"/>
    <mergeCell ref="G73:H73"/>
    <mergeCell ref="G74:H74"/>
    <mergeCell ref="G75:H75"/>
    <mergeCell ref="G38:H38"/>
    <mergeCell ref="G39:H39"/>
    <mergeCell ref="G68:H68"/>
    <mergeCell ref="G69:H69"/>
    <mergeCell ref="G70:H70"/>
    <mergeCell ref="G33:H33"/>
    <mergeCell ref="G34:H34"/>
    <mergeCell ref="G35:H35"/>
    <mergeCell ref="G36:H36"/>
    <mergeCell ref="G37:H37"/>
    <mergeCell ref="G28:H28"/>
    <mergeCell ref="G29:H29"/>
    <mergeCell ref="G30:H30"/>
    <mergeCell ref="G31:H31"/>
    <mergeCell ref="G32:H32"/>
    <mergeCell ref="B17:G17"/>
    <mergeCell ref="A1:H1"/>
    <mergeCell ref="A3:H3"/>
    <mergeCell ref="C5:E5"/>
    <mergeCell ref="B134:G134"/>
    <mergeCell ref="B66:G66"/>
    <mergeCell ref="B42:G42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fitToHeight="0" orientation="portrait" r:id="rId1"/>
  <headerFooter alignWithMargins="0"/>
  <rowBreaks count="2" manualBreakCount="2">
    <brk id="64" max="16383" man="1"/>
    <brk id="11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46"/>
  <sheetViews>
    <sheetView zoomScaleNormal="100" zoomScaleSheetLayoutView="75" workbookViewId="0">
      <selection activeCell="A3" sqref="A3:H3"/>
    </sheetView>
  </sheetViews>
  <sheetFormatPr defaultColWidth="9.140625" defaultRowHeight="11.25" x14ac:dyDescent="0.25"/>
  <cols>
    <col min="1" max="1" width="9.7109375" style="928" customWidth="1"/>
    <col min="2" max="2" width="3.5703125" style="929" customWidth="1"/>
    <col min="3" max="3" width="10" style="928" customWidth="1"/>
    <col min="4" max="4" width="44.5703125" style="928" customWidth="1"/>
    <col min="5" max="7" width="12.7109375" style="928" customWidth="1"/>
    <col min="8" max="8" width="16.7109375" style="928" customWidth="1"/>
    <col min="9" max="9" width="11.5703125" style="929" customWidth="1"/>
    <col min="10" max="16384" width="9.140625" style="928"/>
  </cols>
  <sheetData>
    <row r="1" spans="1:10" ht="18" customHeight="1" x14ac:dyDescent="0.25">
      <c r="A1" s="3431" t="s">
        <v>489</v>
      </c>
      <c r="B1" s="3432"/>
      <c r="C1" s="3432"/>
      <c r="D1" s="3432"/>
      <c r="E1" s="3432"/>
      <c r="F1" s="3432"/>
      <c r="G1" s="3432"/>
      <c r="H1" s="3433"/>
      <c r="I1" s="1"/>
    </row>
    <row r="2" spans="1:10" ht="12.75" customHeight="1" x14ac:dyDescent="0.2">
      <c r="B2" s="918"/>
      <c r="C2" s="897"/>
      <c r="D2" s="897"/>
      <c r="E2" s="897"/>
      <c r="F2" s="897"/>
      <c r="G2" s="897"/>
      <c r="H2" s="1049"/>
      <c r="I2" s="1125"/>
    </row>
    <row r="3" spans="1:10" s="1126" customFormat="1" ht="15.75" x14ac:dyDescent="0.25">
      <c r="A3" s="3517" t="s">
        <v>1085</v>
      </c>
      <c r="B3" s="3518"/>
      <c r="C3" s="3518"/>
      <c r="D3" s="3518"/>
      <c r="E3" s="3518"/>
      <c r="F3" s="3518"/>
      <c r="G3" s="3518"/>
      <c r="H3" s="3519"/>
      <c r="I3" s="7"/>
    </row>
    <row r="4" spans="1:10" s="1126" customFormat="1" ht="15.75" x14ac:dyDescent="0.25">
      <c r="B4" s="671"/>
      <c r="C4" s="671"/>
      <c r="D4" s="671"/>
      <c r="E4" s="671"/>
      <c r="F4" s="671"/>
      <c r="G4" s="671"/>
      <c r="H4" s="671"/>
      <c r="I4" s="671"/>
    </row>
    <row r="5" spans="1:10" s="92" customFormat="1" ht="15.95" customHeight="1" x14ac:dyDescent="0.25">
      <c r="B5" s="93"/>
      <c r="C5" s="3516" t="s">
        <v>72</v>
      </c>
      <c r="D5" s="3516"/>
      <c r="E5" s="3516"/>
      <c r="F5" s="94"/>
      <c r="G5" s="2190"/>
      <c r="H5" s="94"/>
      <c r="I5" s="94"/>
      <c r="J5" s="95"/>
    </row>
    <row r="6" spans="1:10" s="919" customFormat="1" ht="12" thickBot="1" x14ac:dyDescent="0.3">
      <c r="B6" s="920"/>
      <c r="C6" s="920"/>
      <c r="D6" s="920"/>
      <c r="E6" s="100" t="s">
        <v>73</v>
      </c>
      <c r="F6" s="100" t="s">
        <v>73</v>
      </c>
      <c r="G6" s="101"/>
      <c r="H6" s="921"/>
      <c r="I6" s="1128"/>
    </row>
    <row r="7" spans="1:10" s="922" customFormat="1" ht="31.5" customHeight="1" thickBot="1" x14ac:dyDescent="0.3">
      <c r="B7" s="2198"/>
      <c r="C7" s="2195" t="s">
        <v>74</v>
      </c>
      <c r="D7" s="2187" t="s">
        <v>75</v>
      </c>
      <c r="E7" s="569" t="s">
        <v>2570</v>
      </c>
      <c r="F7" s="3270" t="s">
        <v>2656</v>
      </c>
      <c r="G7" s="2770"/>
      <c r="H7" s="923"/>
      <c r="I7" s="923"/>
      <c r="J7" s="919"/>
    </row>
    <row r="8" spans="1:10" s="919" customFormat="1" ht="12.75" customHeight="1" thickBot="1" x14ac:dyDescent="0.3">
      <c r="B8" s="108"/>
      <c r="C8" s="109" t="s">
        <v>296</v>
      </c>
      <c r="D8" s="110" t="s">
        <v>297</v>
      </c>
      <c r="E8" s="111">
        <f>SUM(E9:E15)</f>
        <v>1328358.1399999999</v>
      </c>
      <c r="F8" s="111">
        <f>SUM(F9:F15)</f>
        <v>1308794.1399999999</v>
      </c>
      <c r="G8" s="2552"/>
      <c r="H8" s="1129"/>
      <c r="I8" s="1129"/>
    </row>
    <row r="9" spans="1:10" s="925" customFormat="1" ht="12" customHeight="1" x14ac:dyDescent="0.2">
      <c r="B9" s="675"/>
      <c r="C9" s="2708" t="s">
        <v>546</v>
      </c>
      <c r="D9" s="2567" t="s">
        <v>547</v>
      </c>
      <c r="E9" s="2791">
        <v>6950</v>
      </c>
      <c r="F9" s="3081">
        <f>F21</f>
        <v>6950</v>
      </c>
      <c r="G9" s="2565"/>
      <c r="I9" s="1130"/>
      <c r="J9" s="1131"/>
    </row>
    <row r="10" spans="1:10" s="925" customFormat="1" ht="12" customHeight="1" x14ac:dyDescent="0.25">
      <c r="B10" s="675"/>
      <c r="C10" s="2710" t="s">
        <v>548</v>
      </c>
      <c r="D10" s="2711" t="s">
        <v>549</v>
      </c>
      <c r="E10" s="2789">
        <v>324100</v>
      </c>
      <c r="F10" s="3085">
        <f>H31</f>
        <v>311136</v>
      </c>
      <c r="G10" s="2565"/>
      <c r="I10" s="1130"/>
      <c r="J10" s="1131"/>
    </row>
    <row r="11" spans="1:10" s="925" customFormat="1" ht="12" customHeight="1" x14ac:dyDescent="0.25">
      <c r="B11" s="675"/>
      <c r="C11" s="2702" t="s">
        <v>80</v>
      </c>
      <c r="D11" s="2703" t="s">
        <v>81</v>
      </c>
      <c r="E11" s="2792">
        <v>761990.34</v>
      </c>
      <c r="F11" s="3082">
        <f>F39</f>
        <v>761990.34</v>
      </c>
      <c r="G11" s="2565"/>
      <c r="H11" s="1132"/>
      <c r="I11" s="1130"/>
      <c r="J11" s="1131"/>
    </row>
    <row r="12" spans="1:10" s="925" customFormat="1" ht="12" customHeight="1" x14ac:dyDescent="0.25">
      <c r="B12" s="675"/>
      <c r="C12" s="2702" t="s">
        <v>82</v>
      </c>
      <c r="D12" s="2703" t="s">
        <v>83</v>
      </c>
      <c r="E12" s="2789">
        <v>35700</v>
      </c>
      <c r="F12" s="3085">
        <f>F64</f>
        <v>35700</v>
      </c>
      <c r="G12" s="2565"/>
      <c r="I12" s="1130"/>
      <c r="J12" s="1131"/>
    </row>
    <row r="13" spans="1:10" s="925" customFormat="1" ht="12" customHeight="1" x14ac:dyDescent="0.25">
      <c r="B13" s="675"/>
      <c r="C13" s="2702" t="s">
        <v>84</v>
      </c>
      <c r="D13" s="2703" t="s">
        <v>85</v>
      </c>
      <c r="E13" s="2789">
        <v>115000</v>
      </c>
      <c r="F13" s="3085">
        <f>F92</f>
        <v>115000</v>
      </c>
      <c r="G13" s="2771"/>
      <c r="I13" s="1130"/>
      <c r="J13" s="1131"/>
    </row>
    <row r="14" spans="1:10" s="925" customFormat="1" ht="12" customHeight="1" x14ac:dyDescent="0.25">
      <c r="B14" s="675"/>
      <c r="C14" s="2702" t="s">
        <v>298</v>
      </c>
      <c r="D14" s="2703" t="s">
        <v>299</v>
      </c>
      <c r="E14" s="2789">
        <v>78017.8</v>
      </c>
      <c r="F14" s="3085">
        <f>F110</f>
        <v>78017.8</v>
      </c>
      <c r="G14" s="2771"/>
      <c r="I14" s="1130"/>
      <c r="J14" s="1131"/>
    </row>
    <row r="15" spans="1:10" s="925" customFormat="1" ht="12" customHeight="1" thickBot="1" x14ac:dyDescent="0.3">
      <c r="B15" s="675"/>
      <c r="C15" s="2706" t="s">
        <v>88</v>
      </c>
      <c r="D15" s="2707" t="s">
        <v>89</v>
      </c>
      <c r="E15" s="2790">
        <v>6600</v>
      </c>
      <c r="F15" s="3086">
        <f>F141</f>
        <v>0</v>
      </c>
      <c r="G15" s="2771"/>
      <c r="I15" s="1130"/>
      <c r="J15" s="1131"/>
    </row>
    <row r="16" spans="1:10" s="1126" customFormat="1" ht="12" customHeight="1" x14ac:dyDescent="0.25">
      <c r="B16" s="1133"/>
      <c r="C16" s="535"/>
      <c r="D16" s="535"/>
      <c r="E16" s="535"/>
      <c r="F16" s="535"/>
      <c r="G16" s="2772"/>
      <c r="I16" s="1134"/>
      <c r="J16" s="1135"/>
    </row>
    <row r="17" spans="1:9" ht="12" customHeight="1" x14ac:dyDescent="0.25"/>
    <row r="18" spans="1:9" ht="18.75" customHeight="1" x14ac:dyDescent="0.25">
      <c r="B18" s="965" t="s">
        <v>1086</v>
      </c>
      <c r="C18" s="965"/>
      <c r="D18" s="965"/>
      <c r="E18" s="965"/>
      <c r="F18" s="965"/>
      <c r="G18" s="965"/>
      <c r="H18" s="965"/>
      <c r="I18" s="124"/>
    </row>
    <row r="19" spans="1:9" ht="12" customHeight="1" thickBot="1" x14ac:dyDescent="0.3">
      <c r="B19" s="920"/>
      <c r="C19" s="920"/>
      <c r="D19" s="920"/>
      <c r="E19" s="100"/>
      <c r="F19" s="100"/>
      <c r="H19" s="100" t="s">
        <v>73</v>
      </c>
      <c r="I19" s="928"/>
    </row>
    <row r="20" spans="1:9" ht="31.5" customHeight="1" thickBot="1" x14ac:dyDescent="0.3">
      <c r="A20" s="2179" t="s">
        <v>7</v>
      </c>
      <c r="B20" s="2195" t="s">
        <v>91</v>
      </c>
      <c r="C20" s="2197" t="s">
        <v>1087</v>
      </c>
      <c r="D20" s="2187" t="s">
        <v>552</v>
      </c>
      <c r="E20" s="2597" t="s">
        <v>94</v>
      </c>
      <c r="F20" s="3270" t="s">
        <v>2656</v>
      </c>
      <c r="G20" s="3521" t="s">
        <v>95</v>
      </c>
      <c r="H20" s="3522"/>
      <c r="I20" s="928"/>
    </row>
    <row r="21" spans="1:9" ht="15" customHeight="1" thickBot="1" x14ac:dyDescent="0.3">
      <c r="A21" s="111">
        <f>A22</f>
        <v>6950</v>
      </c>
      <c r="B21" s="109" t="s">
        <v>3</v>
      </c>
      <c r="C21" s="470" t="s">
        <v>96</v>
      </c>
      <c r="D21" s="297" t="s">
        <v>97</v>
      </c>
      <c r="E21" s="111">
        <f>E22</f>
        <v>6950</v>
      </c>
      <c r="F21" s="126">
        <f>F22</f>
        <v>6950</v>
      </c>
      <c r="G21" s="3537" t="s">
        <v>10</v>
      </c>
      <c r="H21" s="3538"/>
      <c r="I21" s="928"/>
    </row>
    <row r="22" spans="1:9" ht="12.75" customHeight="1" x14ac:dyDescent="0.25">
      <c r="A22" s="1136">
        <f>SUM(A23:A26)</f>
        <v>6950</v>
      </c>
      <c r="B22" s="1137" t="s">
        <v>10</v>
      </c>
      <c r="C22" s="1138" t="s">
        <v>10</v>
      </c>
      <c r="D22" s="1139" t="s">
        <v>553</v>
      </c>
      <c r="E22" s="1140">
        <f>SUM(E23:E26)</f>
        <v>6950</v>
      </c>
      <c r="F22" s="2793">
        <f>SUM(F23:F26)</f>
        <v>6950</v>
      </c>
      <c r="G22" s="3539"/>
      <c r="H22" s="3540"/>
      <c r="I22" s="928"/>
    </row>
    <row r="23" spans="1:9" ht="12.75" customHeight="1" x14ac:dyDescent="0.25">
      <c r="A23" s="1141">
        <v>650</v>
      </c>
      <c r="B23" s="1142" t="s">
        <v>98</v>
      </c>
      <c r="C23" s="1143">
        <v>6500161601</v>
      </c>
      <c r="D23" s="1144" t="s">
        <v>1088</v>
      </c>
      <c r="E23" s="950">
        <v>650</v>
      </c>
      <c r="F23" s="2794">
        <v>650</v>
      </c>
      <c r="G23" s="3543"/>
      <c r="H23" s="3544"/>
      <c r="I23" s="1145"/>
    </row>
    <row r="24" spans="1:9" ht="12.75" customHeight="1" x14ac:dyDescent="0.25">
      <c r="A24" s="1146">
        <v>5000</v>
      </c>
      <c r="B24" s="1147" t="s">
        <v>98</v>
      </c>
      <c r="C24" s="1148">
        <v>6500101601</v>
      </c>
      <c r="D24" s="1149" t="s">
        <v>1089</v>
      </c>
      <c r="E24" s="943">
        <v>5000</v>
      </c>
      <c r="F24" s="2794">
        <v>5000</v>
      </c>
      <c r="G24" s="3543"/>
      <c r="H24" s="3544"/>
      <c r="I24" s="928"/>
    </row>
    <row r="25" spans="1:9" ht="12.75" customHeight="1" x14ac:dyDescent="0.25">
      <c r="A25" s="1150">
        <v>1000</v>
      </c>
      <c r="B25" s="1151" t="s">
        <v>98</v>
      </c>
      <c r="C25" s="1152">
        <v>6500191601</v>
      </c>
      <c r="D25" s="1153" t="s">
        <v>1090</v>
      </c>
      <c r="E25" s="1154">
        <v>1000</v>
      </c>
      <c r="F25" s="2794">
        <v>1000</v>
      </c>
      <c r="G25" s="3543"/>
      <c r="H25" s="3544"/>
      <c r="I25" s="928"/>
    </row>
    <row r="26" spans="1:9" ht="12.75" customHeight="1" thickBot="1" x14ac:dyDescent="0.3">
      <c r="A26" s="1155">
        <v>300</v>
      </c>
      <c r="B26" s="1156" t="s">
        <v>98</v>
      </c>
      <c r="C26" s="1157">
        <v>6500201601</v>
      </c>
      <c r="D26" s="1158" t="s">
        <v>1091</v>
      </c>
      <c r="E26" s="958">
        <v>300</v>
      </c>
      <c r="F26" s="2795">
        <v>300</v>
      </c>
      <c r="G26" s="3545"/>
      <c r="H26" s="3546"/>
      <c r="I26" s="928"/>
    </row>
    <row r="27" spans="1:9" ht="12.75" customHeight="1" x14ac:dyDescent="0.25">
      <c r="B27" s="1145"/>
      <c r="C27" s="1159"/>
      <c r="D27" s="1160"/>
      <c r="E27" s="959"/>
      <c r="F27" s="959"/>
      <c r="G27" s="959"/>
      <c r="H27" s="959"/>
      <c r="I27" s="1145"/>
    </row>
    <row r="28" spans="1:9" ht="18.75" customHeight="1" x14ac:dyDescent="0.25">
      <c r="B28" s="3535" t="s">
        <v>1092</v>
      </c>
      <c r="C28" s="3535"/>
      <c r="D28" s="3535"/>
      <c r="E28" s="3535"/>
      <c r="F28" s="3535"/>
      <c r="G28" s="3535"/>
      <c r="H28" s="3535"/>
      <c r="I28" s="93"/>
    </row>
    <row r="29" spans="1:9" ht="12.75" customHeight="1" thickBot="1" x14ac:dyDescent="0.3">
      <c r="B29" s="920"/>
      <c r="C29" s="920"/>
      <c r="D29" s="920"/>
      <c r="E29" s="920"/>
      <c r="F29" s="920"/>
      <c r="G29" s="920"/>
      <c r="H29" s="100" t="s">
        <v>73</v>
      </c>
    </row>
    <row r="30" spans="1:9" ht="31.5" customHeight="1" thickBot="1" x14ac:dyDescent="0.3">
      <c r="A30" s="2179" t="s">
        <v>7</v>
      </c>
      <c r="B30" s="2185" t="s">
        <v>281</v>
      </c>
      <c r="C30" s="2186" t="s">
        <v>1093</v>
      </c>
      <c r="D30" s="2187" t="s">
        <v>564</v>
      </c>
      <c r="E30" s="2194" t="s">
        <v>565</v>
      </c>
      <c r="F30" s="2200" t="s">
        <v>566</v>
      </c>
      <c r="G30" s="2597" t="s">
        <v>94</v>
      </c>
      <c r="H30" s="2557" t="s">
        <v>9</v>
      </c>
    </row>
    <row r="31" spans="1:9" ht="15" customHeight="1" thickBot="1" x14ac:dyDescent="0.3">
      <c r="A31" s="1161">
        <f>SUM(A32:A34)</f>
        <v>324100</v>
      </c>
      <c r="B31" s="696" t="s">
        <v>3</v>
      </c>
      <c r="C31" s="697" t="s">
        <v>567</v>
      </c>
      <c r="D31" s="698" t="s">
        <v>97</v>
      </c>
      <c r="E31" s="970">
        <f>SUM(E32:E34)</f>
        <v>308136</v>
      </c>
      <c r="F31" s="1162">
        <f>SUM(F32:F34)</f>
        <v>3000</v>
      </c>
      <c r="G31" s="1161">
        <f>SUM(G32:G34)</f>
        <v>324100</v>
      </c>
      <c r="H31" s="111">
        <f>SUM(H32:H34)</f>
        <v>311136</v>
      </c>
    </row>
    <row r="32" spans="1:9" ht="11.25" customHeight="1" x14ac:dyDescent="0.25">
      <c r="A32" s="1163">
        <v>38100</v>
      </c>
      <c r="B32" s="1164" t="s">
        <v>98</v>
      </c>
      <c r="C32" s="1165" t="s">
        <v>1094</v>
      </c>
      <c r="D32" s="1166" t="s">
        <v>1095</v>
      </c>
      <c r="E32" s="1167">
        <v>33576</v>
      </c>
      <c r="F32" s="1168">
        <v>3000</v>
      </c>
      <c r="G32" s="1169">
        <v>38100</v>
      </c>
      <c r="H32" s="2984">
        <f>E32+F32</f>
        <v>36576</v>
      </c>
    </row>
    <row r="33" spans="1:9" ht="22.5" x14ac:dyDescent="0.25">
      <c r="A33" s="1170">
        <v>135000</v>
      </c>
      <c r="B33" s="1147" t="s">
        <v>98</v>
      </c>
      <c r="C33" s="1171">
        <v>689951601</v>
      </c>
      <c r="D33" s="275" t="s">
        <v>2588</v>
      </c>
      <c r="E33" s="1172">
        <v>129600</v>
      </c>
      <c r="F33" s="1173"/>
      <c r="G33" s="1174">
        <v>135000</v>
      </c>
      <c r="H33" s="2984">
        <f>E33+F33</f>
        <v>129600</v>
      </c>
    </row>
    <row r="34" spans="1:9" ht="23.25" thickBot="1" x14ac:dyDescent="0.3">
      <c r="A34" s="1175">
        <v>151000</v>
      </c>
      <c r="B34" s="1176" t="s">
        <v>98</v>
      </c>
      <c r="C34" s="1177">
        <v>689961601</v>
      </c>
      <c r="D34" s="2835" t="s">
        <v>2589</v>
      </c>
      <c r="E34" s="1178">
        <v>144960</v>
      </c>
      <c r="F34" s="1179"/>
      <c r="G34" s="1180">
        <v>151000</v>
      </c>
      <c r="H34" s="2985">
        <f>E34+F34</f>
        <v>144960</v>
      </c>
    </row>
    <row r="35" spans="1:9" ht="12.75" customHeight="1" x14ac:dyDescent="0.25">
      <c r="B35" s="1145"/>
      <c r="C35" s="1159"/>
      <c r="D35" s="1160"/>
      <c r="E35" s="959"/>
      <c r="F35" s="959"/>
      <c r="G35" s="959"/>
      <c r="H35" s="959"/>
      <c r="I35" s="1145"/>
    </row>
    <row r="36" spans="1:9" ht="18.75" customHeight="1" x14ac:dyDescent="0.25">
      <c r="B36" s="965" t="s">
        <v>1096</v>
      </c>
      <c r="C36" s="965"/>
      <c r="D36" s="965"/>
      <c r="E36" s="965"/>
      <c r="F36" s="965"/>
      <c r="G36" s="965"/>
      <c r="H36" s="965"/>
      <c r="I36" s="93"/>
    </row>
    <row r="37" spans="1:9" ht="12.75" customHeight="1" thickBot="1" x14ac:dyDescent="0.3">
      <c r="B37" s="920"/>
      <c r="C37" s="920"/>
      <c r="D37" s="920"/>
      <c r="E37" s="183"/>
      <c r="F37" s="183"/>
      <c r="H37" s="100" t="s">
        <v>73</v>
      </c>
      <c r="I37" s="928"/>
    </row>
    <row r="38" spans="1:9" ht="31.5" customHeight="1" thickBot="1" x14ac:dyDescent="0.3">
      <c r="A38" s="2179" t="s">
        <v>7</v>
      </c>
      <c r="B38" s="2185" t="s">
        <v>281</v>
      </c>
      <c r="C38" s="2186" t="s">
        <v>1097</v>
      </c>
      <c r="D38" s="2189" t="s">
        <v>128</v>
      </c>
      <c r="E38" s="2597" t="s">
        <v>94</v>
      </c>
      <c r="F38" s="3270" t="s">
        <v>2656</v>
      </c>
      <c r="G38" s="3521" t="s">
        <v>95</v>
      </c>
      <c r="H38" s="3522"/>
      <c r="I38" s="928"/>
    </row>
    <row r="39" spans="1:9" ht="15" customHeight="1" thickBot="1" x14ac:dyDescent="0.3">
      <c r="A39" s="111">
        <f>A40+A47+A50</f>
        <v>731990.34000000008</v>
      </c>
      <c r="B39" s="297" t="s">
        <v>3</v>
      </c>
      <c r="C39" s="470" t="s">
        <v>96</v>
      </c>
      <c r="D39" s="110" t="s">
        <v>97</v>
      </c>
      <c r="E39" s="111">
        <f>SUM(E40,E47,E50,E59)</f>
        <v>761990.34000000008</v>
      </c>
      <c r="F39" s="126">
        <f>SUM(F40,F47,F50,F59)</f>
        <v>761990.34</v>
      </c>
      <c r="G39" s="3537" t="s">
        <v>10</v>
      </c>
      <c r="H39" s="3538"/>
      <c r="I39" s="931"/>
    </row>
    <row r="40" spans="1:9" ht="12.75" customHeight="1" x14ac:dyDescent="0.25">
      <c r="A40" s="1181">
        <f>SUM(A41:A46)</f>
        <v>2493.9</v>
      </c>
      <c r="B40" s="934" t="s">
        <v>98</v>
      </c>
      <c r="C40" s="1182" t="s">
        <v>10</v>
      </c>
      <c r="D40" s="1183" t="s">
        <v>1098</v>
      </c>
      <c r="E40" s="1184">
        <f>SUM(E41:E46)</f>
        <v>0</v>
      </c>
      <c r="F40" s="2774">
        <f>SUM(F41:F46)</f>
        <v>3011</v>
      </c>
      <c r="G40" s="3541"/>
      <c r="H40" s="3542"/>
      <c r="I40" s="931"/>
    </row>
    <row r="41" spans="1:9" ht="12.75" customHeight="1" x14ac:dyDescent="0.25">
      <c r="A41" s="1185">
        <v>1492.43</v>
      </c>
      <c r="B41" s="1186" t="s">
        <v>107</v>
      </c>
      <c r="C41" s="1187" t="s">
        <v>1099</v>
      </c>
      <c r="D41" s="1188" t="s">
        <v>1100</v>
      </c>
      <c r="E41" s="1189"/>
      <c r="F41" s="2794">
        <v>1700</v>
      </c>
      <c r="G41" s="3541"/>
      <c r="H41" s="3542"/>
      <c r="I41" s="928"/>
    </row>
    <row r="42" spans="1:9" ht="12.75" customHeight="1" x14ac:dyDescent="0.25">
      <c r="A42" s="1185">
        <v>50</v>
      </c>
      <c r="B42" s="1186" t="s">
        <v>107</v>
      </c>
      <c r="C42" s="1187" t="s">
        <v>1101</v>
      </c>
      <c r="D42" s="1188" t="s">
        <v>1102</v>
      </c>
      <c r="E42" s="1190"/>
      <c r="F42" s="2794">
        <v>50</v>
      </c>
      <c r="G42" s="3541"/>
      <c r="H42" s="3542"/>
      <c r="I42" s="928"/>
    </row>
    <row r="43" spans="1:9" ht="12.75" customHeight="1" x14ac:dyDescent="0.25">
      <c r="A43" s="1185">
        <v>300</v>
      </c>
      <c r="B43" s="1186" t="s">
        <v>107</v>
      </c>
      <c r="C43" s="1187" t="s">
        <v>1103</v>
      </c>
      <c r="D43" s="1188" t="s">
        <v>1104</v>
      </c>
      <c r="E43" s="1189"/>
      <c r="F43" s="2794">
        <v>500</v>
      </c>
      <c r="G43" s="3541"/>
      <c r="H43" s="3542"/>
      <c r="I43" s="928"/>
    </row>
    <row r="44" spans="1:9" ht="12.75" customHeight="1" x14ac:dyDescent="0.25">
      <c r="A44" s="1185">
        <v>500</v>
      </c>
      <c r="B44" s="1186" t="s">
        <v>107</v>
      </c>
      <c r="C44" s="1187" t="s">
        <v>1105</v>
      </c>
      <c r="D44" s="1188" t="s">
        <v>1106</v>
      </c>
      <c r="E44" s="1189"/>
      <c r="F44" s="2794">
        <v>600</v>
      </c>
      <c r="G44" s="3541"/>
      <c r="H44" s="3542"/>
      <c r="I44" s="928"/>
    </row>
    <row r="45" spans="1:9" ht="12.75" customHeight="1" x14ac:dyDescent="0.25">
      <c r="A45" s="1185">
        <v>50</v>
      </c>
      <c r="B45" s="1192" t="s">
        <v>107</v>
      </c>
      <c r="C45" s="1193" t="s">
        <v>1107</v>
      </c>
      <c r="D45" s="1194" t="s">
        <v>1108</v>
      </c>
      <c r="E45" s="1189"/>
      <c r="F45" s="2794">
        <v>50</v>
      </c>
      <c r="G45" s="3541"/>
      <c r="H45" s="3542"/>
      <c r="I45" s="928"/>
    </row>
    <row r="46" spans="1:9" ht="12.75" customHeight="1" x14ac:dyDescent="0.2">
      <c r="A46" s="1185">
        <v>101.47</v>
      </c>
      <c r="B46" s="1192" t="s">
        <v>107</v>
      </c>
      <c r="C46" s="1193" t="s">
        <v>1109</v>
      </c>
      <c r="D46" s="1195" t="s">
        <v>1110</v>
      </c>
      <c r="E46" s="1189"/>
      <c r="F46" s="2796">
        <v>111</v>
      </c>
      <c r="G46" s="3541"/>
      <c r="H46" s="3542"/>
      <c r="I46" s="928"/>
    </row>
    <row r="47" spans="1:9" ht="12.75" customHeight="1" x14ac:dyDescent="0.25">
      <c r="A47" s="1196">
        <f>SUM(A48:A49)</f>
        <v>3252</v>
      </c>
      <c r="B47" s="1197" t="s">
        <v>98</v>
      </c>
      <c r="C47" s="1198" t="s">
        <v>10</v>
      </c>
      <c r="D47" s="1199" t="s">
        <v>1111</v>
      </c>
      <c r="E47" s="1200">
        <f>SUM(E48:E49)</f>
        <v>2880</v>
      </c>
      <c r="F47" s="2781">
        <f>SUM(F48:F49)</f>
        <v>3252</v>
      </c>
      <c r="G47" s="3541"/>
      <c r="H47" s="3542"/>
      <c r="I47" s="928"/>
    </row>
    <row r="48" spans="1:9" ht="12.75" customHeight="1" x14ac:dyDescent="0.25">
      <c r="A48" s="1185">
        <v>2880</v>
      </c>
      <c r="B48" s="1201" t="s">
        <v>107</v>
      </c>
      <c r="C48" s="1202" t="s">
        <v>1112</v>
      </c>
      <c r="D48" s="1203" t="s">
        <v>1113</v>
      </c>
      <c r="E48" s="1189">
        <v>2880</v>
      </c>
      <c r="F48" s="2794">
        <v>2880</v>
      </c>
      <c r="G48" s="3541"/>
      <c r="H48" s="3542"/>
      <c r="I48" s="928"/>
    </row>
    <row r="49" spans="1:9" ht="12.75" customHeight="1" x14ac:dyDescent="0.25">
      <c r="A49" s="1185">
        <v>372</v>
      </c>
      <c r="B49" s="1204" t="s">
        <v>107</v>
      </c>
      <c r="C49" s="1202" t="s">
        <v>1114</v>
      </c>
      <c r="D49" s="1021" t="s">
        <v>1115</v>
      </c>
      <c r="E49" s="1189"/>
      <c r="F49" s="2796">
        <v>372</v>
      </c>
      <c r="G49" s="3541"/>
      <c r="H49" s="3542"/>
      <c r="I49" s="928"/>
    </row>
    <row r="50" spans="1:9" ht="12.75" customHeight="1" x14ac:dyDescent="0.25">
      <c r="A50" s="1205">
        <f>SUM(A51:A58)</f>
        <v>726244.44000000006</v>
      </c>
      <c r="B50" s="1206" t="s">
        <v>98</v>
      </c>
      <c r="C50" s="1207" t="s">
        <v>10</v>
      </c>
      <c r="D50" s="1208" t="s">
        <v>1116</v>
      </c>
      <c r="E50" s="1209">
        <f>SUM(E51:E58)</f>
        <v>749570.04</v>
      </c>
      <c r="F50" s="2781">
        <f>SUM(F51:F58)</f>
        <v>755727.34</v>
      </c>
      <c r="G50" s="3541"/>
      <c r="H50" s="3542"/>
      <c r="I50" s="928"/>
    </row>
    <row r="51" spans="1:9" ht="12.75" customHeight="1" x14ac:dyDescent="0.25">
      <c r="A51" s="1185">
        <v>345000</v>
      </c>
      <c r="B51" s="1186" t="s">
        <v>107</v>
      </c>
      <c r="C51" s="1187" t="s">
        <v>1117</v>
      </c>
      <c r="D51" s="1188" t="s">
        <v>1118</v>
      </c>
      <c r="E51" s="1189">
        <v>360000</v>
      </c>
      <c r="F51" s="2794">
        <v>360000</v>
      </c>
      <c r="G51" s="3541"/>
      <c r="H51" s="3542"/>
      <c r="I51" s="928"/>
    </row>
    <row r="52" spans="1:9" ht="12.75" customHeight="1" x14ac:dyDescent="0.25">
      <c r="A52" s="1185">
        <v>325000</v>
      </c>
      <c r="B52" s="1186" t="s">
        <v>107</v>
      </c>
      <c r="C52" s="1187" t="s">
        <v>1119</v>
      </c>
      <c r="D52" s="1210" t="s">
        <v>1120</v>
      </c>
      <c r="E52" s="1189">
        <v>340000</v>
      </c>
      <c r="F52" s="2794">
        <v>340000</v>
      </c>
      <c r="G52" s="3541"/>
      <c r="H52" s="3542"/>
      <c r="I52" s="928"/>
    </row>
    <row r="53" spans="1:9" ht="12.75" customHeight="1" x14ac:dyDescent="0.25">
      <c r="A53" s="1185">
        <v>25000</v>
      </c>
      <c r="B53" s="1186" t="s">
        <v>107</v>
      </c>
      <c r="C53" s="1187" t="s">
        <v>1121</v>
      </c>
      <c r="D53" s="1211" t="s">
        <v>1122</v>
      </c>
      <c r="E53" s="1189">
        <v>25000</v>
      </c>
      <c r="F53" s="2794">
        <v>25000</v>
      </c>
      <c r="G53" s="3541"/>
      <c r="H53" s="3542"/>
      <c r="I53" s="928"/>
    </row>
    <row r="54" spans="1:9" ht="12.75" customHeight="1" x14ac:dyDescent="0.25">
      <c r="A54" s="1185">
        <v>10000</v>
      </c>
      <c r="B54" s="1186" t="s">
        <v>107</v>
      </c>
      <c r="C54" s="1187" t="s">
        <v>1123</v>
      </c>
      <c r="D54" s="1188" t="s">
        <v>1124</v>
      </c>
      <c r="E54" s="1189">
        <v>10000</v>
      </c>
      <c r="F54" s="2794">
        <v>10000</v>
      </c>
      <c r="G54" s="3541"/>
      <c r="H54" s="3542"/>
      <c r="I54" s="928"/>
    </row>
    <row r="55" spans="1:9" ht="12.75" customHeight="1" x14ac:dyDescent="0.25">
      <c r="A55" s="1185">
        <v>10</v>
      </c>
      <c r="B55" s="1186" t="s">
        <v>107</v>
      </c>
      <c r="C55" s="1187" t="s">
        <v>1125</v>
      </c>
      <c r="D55" s="1188" t="s">
        <v>1126</v>
      </c>
      <c r="E55" s="1189"/>
      <c r="F55" s="2794">
        <v>10</v>
      </c>
      <c r="G55" s="3541"/>
      <c r="H55" s="3542"/>
      <c r="I55" s="928"/>
    </row>
    <row r="56" spans="1:9" ht="12.75" customHeight="1" x14ac:dyDescent="0.25">
      <c r="A56" s="1212">
        <v>6664.4</v>
      </c>
      <c r="B56" s="1192" t="s">
        <v>107</v>
      </c>
      <c r="C56" s="1193" t="s">
        <v>1127</v>
      </c>
      <c r="D56" s="1194" t="s">
        <v>1128</v>
      </c>
      <c r="E56" s="1213"/>
      <c r="F56" s="2794">
        <v>5933</v>
      </c>
      <c r="G56" s="3541"/>
      <c r="H56" s="3542"/>
      <c r="I56" s="931"/>
    </row>
    <row r="57" spans="1:9" ht="12.75" customHeight="1" x14ac:dyDescent="0.25">
      <c r="A57" s="1146">
        <v>2570.04</v>
      </c>
      <c r="B57" s="1214" t="s">
        <v>107</v>
      </c>
      <c r="C57" s="1215" t="s">
        <v>1129</v>
      </c>
      <c r="D57" s="1216" t="s">
        <v>1130</v>
      </c>
      <c r="E57" s="943">
        <v>2570.04</v>
      </c>
      <c r="F57" s="2794">
        <v>2784.34</v>
      </c>
      <c r="G57" s="3541"/>
      <c r="H57" s="3542"/>
      <c r="I57" s="928"/>
    </row>
    <row r="58" spans="1:9" ht="12.75" customHeight="1" x14ac:dyDescent="0.25">
      <c r="A58" s="1146">
        <v>12000</v>
      </c>
      <c r="B58" s="1214" t="s">
        <v>107</v>
      </c>
      <c r="C58" s="1215" t="s">
        <v>1131</v>
      </c>
      <c r="D58" s="1216" t="s">
        <v>1132</v>
      </c>
      <c r="E58" s="943">
        <v>12000</v>
      </c>
      <c r="F58" s="2794">
        <v>12000</v>
      </c>
      <c r="G58" s="3541"/>
      <c r="H58" s="3542"/>
      <c r="I58" s="928"/>
    </row>
    <row r="59" spans="1:9" ht="12.75" customHeight="1" thickBot="1" x14ac:dyDescent="0.3">
      <c r="A59" s="1217"/>
      <c r="B59" s="1218"/>
      <c r="C59" s="1219"/>
      <c r="D59" s="2788" t="s">
        <v>1133</v>
      </c>
      <c r="E59" s="958">
        <v>9540.2999999999993</v>
      </c>
      <c r="F59" s="2785">
        <v>0</v>
      </c>
      <c r="G59" s="3585"/>
      <c r="H59" s="3586"/>
      <c r="I59" s="928"/>
    </row>
    <row r="60" spans="1:9" ht="14.25" customHeight="1" x14ac:dyDescent="0.25"/>
    <row r="61" spans="1:9" ht="18.75" customHeight="1" x14ac:dyDescent="0.25">
      <c r="B61" s="965" t="s">
        <v>1134</v>
      </c>
      <c r="C61" s="965"/>
      <c r="D61" s="965"/>
      <c r="E61" s="965"/>
      <c r="F61" s="965"/>
      <c r="G61" s="965"/>
      <c r="H61" s="965"/>
      <c r="I61" s="93"/>
    </row>
    <row r="62" spans="1:9" ht="12" thickBot="1" x14ac:dyDescent="0.3">
      <c r="B62" s="920"/>
      <c r="C62" s="920"/>
      <c r="D62" s="920"/>
      <c r="E62" s="183"/>
      <c r="F62" s="183"/>
      <c r="H62" s="100" t="s">
        <v>73</v>
      </c>
      <c r="I62" s="928"/>
    </row>
    <row r="63" spans="1:9" ht="31.5" customHeight="1" thickBot="1" x14ac:dyDescent="0.3">
      <c r="A63" s="3271" t="s">
        <v>7</v>
      </c>
      <c r="B63" s="3272" t="s">
        <v>281</v>
      </c>
      <c r="C63" s="3273" t="s">
        <v>1135</v>
      </c>
      <c r="D63" s="2517" t="s">
        <v>230</v>
      </c>
      <c r="E63" s="3276" t="s">
        <v>94</v>
      </c>
      <c r="F63" s="3270" t="s">
        <v>2656</v>
      </c>
      <c r="G63" s="3521" t="s">
        <v>95</v>
      </c>
      <c r="H63" s="3522"/>
      <c r="I63" s="928"/>
    </row>
    <row r="64" spans="1:9" ht="15" customHeight="1" thickBot="1" x14ac:dyDescent="0.3">
      <c r="A64" s="111">
        <f>A65</f>
        <v>17800</v>
      </c>
      <c r="B64" s="128" t="s">
        <v>3</v>
      </c>
      <c r="C64" s="470" t="s">
        <v>96</v>
      </c>
      <c r="D64" s="110" t="s">
        <v>97</v>
      </c>
      <c r="E64" s="111">
        <f>E65</f>
        <v>16700</v>
      </c>
      <c r="F64" s="111">
        <f>F65</f>
        <v>35700</v>
      </c>
      <c r="G64" s="3537" t="s">
        <v>10</v>
      </c>
      <c r="H64" s="3538"/>
      <c r="I64" s="928"/>
    </row>
    <row r="65" spans="1:9" ht="12.75" customHeight="1" x14ac:dyDescent="0.25">
      <c r="A65" s="1220">
        <f>SUM(A66:A83)</f>
        <v>17800</v>
      </c>
      <c r="B65" s="680" t="s">
        <v>3</v>
      </c>
      <c r="C65" s="1007" t="s">
        <v>10</v>
      </c>
      <c r="D65" s="1052" t="s">
        <v>1136</v>
      </c>
      <c r="E65" s="1009">
        <f>SUM(E66:E86)</f>
        <v>16700</v>
      </c>
      <c r="F65" s="2757">
        <f>SUM(F66:F86)</f>
        <v>35700</v>
      </c>
      <c r="G65" s="3541"/>
      <c r="H65" s="3542"/>
      <c r="I65" s="928"/>
    </row>
    <row r="66" spans="1:9" ht="12.75" customHeight="1" x14ac:dyDescent="0.25">
      <c r="A66" s="1146">
        <v>15000</v>
      </c>
      <c r="B66" s="684" t="s">
        <v>3</v>
      </c>
      <c r="C66" s="1020" t="s">
        <v>1137</v>
      </c>
      <c r="D66" s="1054" t="s">
        <v>1138</v>
      </c>
      <c r="E66" s="943">
        <v>15000</v>
      </c>
      <c r="F66" s="2797">
        <v>15000</v>
      </c>
      <c r="G66" s="3541"/>
      <c r="H66" s="3542"/>
      <c r="I66" s="1160"/>
    </row>
    <row r="67" spans="1:9" ht="12.75" customHeight="1" x14ac:dyDescent="0.25">
      <c r="A67" s="1221"/>
      <c r="B67" s="684" t="s">
        <v>3</v>
      </c>
      <c r="C67" s="1020" t="s">
        <v>1139</v>
      </c>
      <c r="D67" s="1054" t="s">
        <v>1140</v>
      </c>
      <c r="E67" s="943">
        <v>420</v>
      </c>
      <c r="F67" s="2797">
        <v>0</v>
      </c>
      <c r="G67" s="3541"/>
      <c r="H67" s="3542"/>
      <c r="I67" s="1223"/>
    </row>
    <row r="68" spans="1:9" ht="12.75" customHeight="1" x14ac:dyDescent="0.25">
      <c r="A68" s="1146">
        <v>10</v>
      </c>
      <c r="B68" s="684" t="s">
        <v>3</v>
      </c>
      <c r="C68" s="1020" t="s">
        <v>1141</v>
      </c>
      <c r="D68" s="1054" t="s">
        <v>1142</v>
      </c>
      <c r="E68" s="943"/>
      <c r="F68" s="2797">
        <v>10</v>
      </c>
      <c r="G68" s="3541"/>
      <c r="H68" s="3542"/>
      <c r="I68" s="1224"/>
    </row>
    <row r="69" spans="1:9" ht="12.75" customHeight="1" x14ac:dyDescent="0.25">
      <c r="A69" s="1146">
        <v>25</v>
      </c>
      <c r="B69" s="684" t="s">
        <v>3</v>
      </c>
      <c r="C69" s="1020" t="s">
        <v>1143</v>
      </c>
      <c r="D69" s="1054" t="s">
        <v>1144</v>
      </c>
      <c r="E69" s="943"/>
      <c r="F69" s="2797">
        <v>25</v>
      </c>
      <c r="G69" s="3541"/>
      <c r="H69" s="3542"/>
      <c r="I69" s="1223"/>
    </row>
    <row r="70" spans="1:9" ht="12.75" customHeight="1" thickBot="1" x14ac:dyDescent="0.3">
      <c r="A70" s="1155">
        <v>10</v>
      </c>
      <c r="B70" s="1011" t="s">
        <v>3</v>
      </c>
      <c r="C70" s="1012" t="s">
        <v>1145</v>
      </c>
      <c r="D70" s="1108" t="s">
        <v>1146</v>
      </c>
      <c r="E70" s="958"/>
      <c r="F70" s="2761">
        <v>10</v>
      </c>
      <c r="G70" s="3585"/>
      <c r="H70" s="3586"/>
      <c r="I70" s="1224"/>
    </row>
    <row r="71" spans="1:9" s="1160" customFormat="1" x14ac:dyDescent="0.25">
      <c r="A71" s="959"/>
      <c r="B71" s="1046"/>
      <c r="C71" s="1047"/>
      <c r="D71" s="3357"/>
      <c r="E71" s="959"/>
      <c r="F71" s="959"/>
      <c r="G71" s="963"/>
      <c r="H71" s="963"/>
      <c r="I71" s="1224"/>
    </row>
    <row r="72" spans="1:9" s="1160" customFormat="1" ht="15.75" x14ac:dyDescent="0.25">
      <c r="A72" s="928"/>
      <c r="B72" s="965" t="s">
        <v>1134</v>
      </c>
      <c r="C72" s="965"/>
      <c r="D72" s="965"/>
      <c r="E72" s="965"/>
      <c r="F72" s="965"/>
      <c r="G72" s="965"/>
      <c r="H72" s="965"/>
      <c r="I72" s="1224"/>
    </row>
    <row r="73" spans="1:9" s="1160" customFormat="1" ht="12" thickBot="1" x14ac:dyDescent="0.3">
      <c r="A73" s="928"/>
      <c r="B73" s="920"/>
      <c r="C73" s="920"/>
      <c r="D73" s="920"/>
      <c r="E73" s="183"/>
      <c r="F73" s="183"/>
      <c r="G73" s="928"/>
      <c r="H73" s="100" t="s">
        <v>73</v>
      </c>
      <c r="I73" s="1224"/>
    </row>
    <row r="74" spans="1:9" s="1160" customFormat="1" ht="23.25" thickBot="1" x14ac:dyDescent="0.3">
      <c r="A74" s="3271" t="s">
        <v>7</v>
      </c>
      <c r="B74" s="3272" t="s">
        <v>281</v>
      </c>
      <c r="C74" s="3273" t="s">
        <v>1135</v>
      </c>
      <c r="D74" s="2517" t="s">
        <v>230</v>
      </c>
      <c r="E74" s="3276" t="s">
        <v>94</v>
      </c>
      <c r="F74" s="3270" t="s">
        <v>2656</v>
      </c>
      <c r="G74" s="3521" t="s">
        <v>95</v>
      </c>
      <c r="H74" s="3522"/>
      <c r="I74" s="1224"/>
    </row>
    <row r="75" spans="1:9" s="1160" customFormat="1" ht="12" thickBot="1" x14ac:dyDescent="0.3">
      <c r="A75" s="3351" t="s">
        <v>177</v>
      </c>
      <c r="B75" s="430" t="s">
        <v>3</v>
      </c>
      <c r="C75" s="431" t="s">
        <v>96</v>
      </c>
      <c r="D75" s="432" t="s">
        <v>97</v>
      </c>
      <c r="E75" s="3348" t="s">
        <v>2672</v>
      </c>
      <c r="F75" s="3349" t="s">
        <v>177</v>
      </c>
      <c r="G75" s="3527" t="s">
        <v>10</v>
      </c>
      <c r="H75" s="3528"/>
      <c r="I75" s="1224"/>
    </row>
    <row r="76" spans="1:9" ht="12.75" customHeight="1" x14ac:dyDescent="0.25">
      <c r="A76" s="1234">
        <v>85</v>
      </c>
      <c r="B76" s="1065" t="s">
        <v>3</v>
      </c>
      <c r="C76" s="1066" t="s">
        <v>1147</v>
      </c>
      <c r="D76" s="3356" t="s">
        <v>1148</v>
      </c>
      <c r="E76" s="941"/>
      <c r="F76" s="2799">
        <v>85</v>
      </c>
      <c r="G76" s="3541"/>
      <c r="H76" s="3542"/>
      <c r="I76" s="1224"/>
    </row>
    <row r="77" spans="1:9" ht="12.75" customHeight="1" x14ac:dyDescent="0.25">
      <c r="A77" s="1146">
        <v>89</v>
      </c>
      <c r="B77" s="684" t="s">
        <v>3</v>
      </c>
      <c r="C77" s="1020" t="s">
        <v>1149</v>
      </c>
      <c r="D77" s="1054" t="s">
        <v>1150</v>
      </c>
      <c r="E77" s="943"/>
      <c r="F77" s="2797">
        <v>89</v>
      </c>
      <c r="G77" s="3541"/>
      <c r="H77" s="3542"/>
      <c r="I77" s="1223"/>
    </row>
    <row r="78" spans="1:9" ht="12.75" customHeight="1" x14ac:dyDescent="0.25">
      <c r="A78" s="1146">
        <v>30</v>
      </c>
      <c r="B78" s="684" t="s">
        <v>3</v>
      </c>
      <c r="C78" s="1020" t="s">
        <v>1151</v>
      </c>
      <c r="D78" s="1054" t="s">
        <v>1152</v>
      </c>
      <c r="E78" s="943"/>
      <c r="F78" s="2797">
        <v>30</v>
      </c>
      <c r="G78" s="3541"/>
      <c r="H78" s="3542"/>
      <c r="I78" s="1224"/>
    </row>
    <row r="79" spans="1:9" ht="12.75" customHeight="1" x14ac:dyDescent="0.25">
      <c r="A79" s="1146">
        <v>51</v>
      </c>
      <c r="B79" s="684" t="s">
        <v>3</v>
      </c>
      <c r="C79" s="1020" t="s">
        <v>1153</v>
      </c>
      <c r="D79" s="1054" t="s">
        <v>1154</v>
      </c>
      <c r="E79" s="943"/>
      <c r="F79" s="2797">
        <v>51</v>
      </c>
      <c r="G79" s="3541"/>
      <c r="H79" s="3542"/>
      <c r="I79" s="1223"/>
    </row>
    <row r="80" spans="1:9" ht="12.75" customHeight="1" x14ac:dyDescent="0.25">
      <c r="A80" s="1146">
        <v>120</v>
      </c>
      <c r="B80" s="684" t="s">
        <v>3</v>
      </c>
      <c r="C80" s="1020" t="s">
        <v>1155</v>
      </c>
      <c r="D80" s="1054" t="s">
        <v>1156</v>
      </c>
      <c r="E80" s="943"/>
      <c r="F80" s="2797">
        <v>120</v>
      </c>
      <c r="G80" s="3541"/>
      <c r="H80" s="3542"/>
      <c r="I80" s="1224"/>
    </row>
    <row r="81" spans="1:10" ht="12.75" customHeight="1" x14ac:dyDescent="0.25">
      <c r="A81" s="1146">
        <v>80</v>
      </c>
      <c r="B81" s="684" t="s">
        <v>3</v>
      </c>
      <c r="C81" s="1020" t="s">
        <v>1157</v>
      </c>
      <c r="D81" s="1054" t="s">
        <v>1158</v>
      </c>
      <c r="E81" s="943">
        <v>80</v>
      </c>
      <c r="F81" s="2797">
        <v>80</v>
      </c>
      <c r="G81" s="3541"/>
      <c r="H81" s="3542"/>
      <c r="I81" s="1224"/>
    </row>
    <row r="82" spans="1:10" ht="12.75" customHeight="1" x14ac:dyDescent="0.25">
      <c r="A82" s="1146">
        <v>800</v>
      </c>
      <c r="B82" s="684" t="s">
        <v>3</v>
      </c>
      <c r="C82" s="1225" t="s">
        <v>1159</v>
      </c>
      <c r="D82" s="1226" t="s">
        <v>1160</v>
      </c>
      <c r="E82" s="943">
        <v>800</v>
      </c>
      <c r="F82" s="2797">
        <v>800</v>
      </c>
      <c r="G82" s="3541"/>
      <c r="H82" s="3542"/>
      <c r="I82" s="1224"/>
    </row>
    <row r="83" spans="1:10" ht="12.75" customHeight="1" x14ac:dyDescent="0.25">
      <c r="A83" s="1141">
        <v>1500</v>
      </c>
      <c r="B83" s="684" t="s">
        <v>3</v>
      </c>
      <c r="C83" s="1020" t="s">
        <v>1161</v>
      </c>
      <c r="D83" s="752" t="s">
        <v>1162</v>
      </c>
      <c r="E83" s="943"/>
      <c r="F83" s="2797">
        <v>0</v>
      </c>
      <c r="G83" s="3541"/>
      <c r="H83" s="3542"/>
      <c r="I83" s="1223"/>
    </row>
    <row r="84" spans="1:10" ht="12.75" customHeight="1" x14ac:dyDescent="0.25">
      <c r="A84" s="1141"/>
      <c r="B84" s="684" t="s">
        <v>3</v>
      </c>
      <c r="C84" s="1020" t="s">
        <v>1163</v>
      </c>
      <c r="D84" s="752" t="s">
        <v>1164</v>
      </c>
      <c r="E84" s="943"/>
      <c r="F84" s="2797">
        <v>7000</v>
      </c>
      <c r="G84" s="3583" t="s">
        <v>1165</v>
      </c>
      <c r="H84" s="3584"/>
      <c r="I84" s="1223"/>
    </row>
    <row r="85" spans="1:10" ht="26.25" customHeight="1" x14ac:dyDescent="0.25">
      <c r="A85" s="1141"/>
      <c r="B85" s="684" t="s">
        <v>3</v>
      </c>
      <c r="C85" s="1020" t="s">
        <v>1166</v>
      </c>
      <c r="D85" s="752" t="s">
        <v>1167</v>
      </c>
      <c r="E85" s="943"/>
      <c r="F85" s="2797">
        <v>12000</v>
      </c>
      <c r="G85" s="3583" t="s">
        <v>1165</v>
      </c>
      <c r="H85" s="3584"/>
      <c r="I85" s="1223"/>
    </row>
    <row r="86" spans="1:10" ht="23.25" thickBot="1" x14ac:dyDescent="0.3">
      <c r="A86" s="1155">
        <v>400</v>
      </c>
      <c r="B86" s="1070" t="s">
        <v>3</v>
      </c>
      <c r="C86" s="1227" t="s">
        <v>1168</v>
      </c>
      <c r="D86" s="1228" t="s">
        <v>1169</v>
      </c>
      <c r="E86" s="1229">
        <v>400</v>
      </c>
      <c r="F86" s="2798">
        <v>400</v>
      </c>
      <c r="G86" s="3585"/>
      <c r="H86" s="3586"/>
      <c r="I86" s="1160"/>
    </row>
    <row r="87" spans="1:10" s="964" customFormat="1" x14ac:dyDescent="0.25">
      <c r="A87" s="959"/>
      <c r="B87" s="1046"/>
      <c r="C87" s="1047"/>
      <c r="D87" s="1230"/>
      <c r="E87" s="959"/>
      <c r="F87" s="959"/>
      <c r="G87" s="959"/>
      <c r="H87" s="853"/>
      <c r="J87" s="1160"/>
    </row>
    <row r="88" spans="1:10" x14ac:dyDescent="0.25">
      <c r="B88" s="1231"/>
      <c r="C88" s="1232"/>
      <c r="D88" s="1233"/>
      <c r="E88" s="959"/>
      <c r="F88" s="959"/>
      <c r="G88" s="959"/>
      <c r="H88" s="959"/>
      <c r="I88" s="1048"/>
      <c r="J88" s="1160"/>
    </row>
    <row r="89" spans="1:10" ht="17.25" customHeight="1" x14ac:dyDescent="0.25">
      <c r="B89" s="965" t="s">
        <v>1170</v>
      </c>
      <c r="C89" s="965"/>
      <c r="D89" s="965"/>
      <c r="E89" s="965"/>
      <c r="F89" s="965"/>
      <c r="G89" s="965"/>
      <c r="H89" s="965"/>
      <c r="I89" s="94"/>
    </row>
    <row r="90" spans="1:10" ht="12" thickBot="1" x14ac:dyDescent="0.3">
      <c r="B90" s="920"/>
      <c r="C90" s="920"/>
      <c r="D90" s="920"/>
      <c r="E90" s="100"/>
      <c r="F90" s="100"/>
      <c r="H90" s="100" t="s">
        <v>73</v>
      </c>
      <c r="I90" s="928"/>
    </row>
    <row r="91" spans="1:10" ht="31.5" customHeight="1" thickBot="1" x14ac:dyDescent="0.3">
      <c r="A91" s="2179" t="s">
        <v>7</v>
      </c>
      <c r="B91" s="2199" t="s">
        <v>91</v>
      </c>
      <c r="C91" s="2197" t="s">
        <v>1171</v>
      </c>
      <c r="D91" s="2187" t="s">
        <v>276</v>
      </c>
      <c r="E91" s="2597" t="s">
        <v>94</v>
      </c>
      <c r="F91" s="3270" t="s">
        <v>2656</v>
      </c>
      <c r="G91" s="3521" t="s">
        <v>95</v>
      </c>
      <c r="H91" s="3522"/>
      <c r="I91" s="928"/>
    </row>
    <row r="92" spans="1:10" ht="15" customHeight="1" thickBot="1" x14ac:dyDescent="0.3">
      <c r="A92" s="111">
        <f>A93</f>
        <v>145300</v>
      </c>
      <c r="B92" s="128" t="s">
        <v>3</v>
      </c>
      <c r="C92" s="297" t="s">
        <v>96</v>
      </c>
      <c r="D92" s="110" t="s">
        <v>97</v>
      </c>
      <c r="E92" s="111">
        <f>E93</f>
        <v>134000</v>
      </c>
      <c r="F92" s="111">
        <f>F93</f>
        <v>115000</v>
      </c>
      <c r="G92" s="3537" t="s">
        <v>10</v>
      </c>
      <c r="H92" s="3538"/>
      <c r="I92" s="928"/>
    </row>
    <row r="93" spans="1:10" ht="12.75" customHeight="1" x14ac:dyDescent="0.25">
      <c r="A93" s="1220">
        <f>SUM(A94:A105)</f>
        <v>145300</v>
      </c>
      <c r="B93" s="1074" t="s">
        <v>10</v>
      </c>
      <c r="C93" s="1075" t="s">
        <v>10</v>
      </c>
      <c r="D93" s="1076" t="s">
        <v>277</v>
      </c>
      <c r="E93" s="1009">
        <f>SUM(E94:E105)</f>
        <v>134000</v>
      </c>
      <c r="F93" s="2757">
        <f>SUM(F94:F105)</f>
        <v>115000</v>
      </c>
      <c r="G93" s="3583"/>
      <c r="H93" s="3584"/>
      <c r="I93" s="928"/>
    </row>
    <row r="94" spans="1:10" ht="12.75" customHeight="1" x14ac:dyDescent="0.25">
      <c r="A94" s="1234">
        <v>4000</v>
      </c>
      <c r="B94" s="1235" t="s">
        <v>3</v>
      </c>
      <c r="C94" s="1020" t="s">
        <v>1172</v>
      </c>
      <c r="D94" s="1236" t="s">
        <v>1173</v>
      </c>
      <c r="E94" s="941">
        <v>4000</v>
      </c>
      <c r="F94" s="2799">
        <v>4000</v>
      </c>
      <c r="G94" s="3583"/>
      <c r="H94" s="3584"/>
      <c r="I94" s="928"/>
    </row>
    <row r="95" spans="1:10" ht="12.75" customHeight="1" x14ac:dyDescent="0.25">
      <c r="A95" s="1141"/>
      <c r="B95" s="1237" t="s">
        <v>3</v>
      </c>
      <c r="C95" s="1020" t="s">
        <v>1174</v>
      </c>
      <c r="D95" s="1238" t="s">
        <v>1175</v>
      </c>
      <c r="E95" s="950">
        <v>120000</v>
      </c>
      <c r="F95" s="2760">
        <v>19543</v>
      </c>
      <c r="G95" s="3583" t="s">
        <v>1176</v>
      </c>
      <c r="H95" s="3584"/>
      <c r="I95" s="928"/>
    </row>
    <row r="96" spans="1:10" ht="12.75" customHeight="1" x14ac:dyDescent="0.25">
      <c r="A96" s="1239">
        <v>69746</v>
      </c>
      <c r="B96" s="1237" t="s">
        <v>3</v>
      </c>
      <c r="C96" s="1080" t="s">
        <v>1177</v>
      </c>
      <c r="D96" s="1240" t="s">
        <v>1178</v>
      </c>
      <c r="E96" s="1241"/>
      <c r="F96" s="2797">
        <v>20000</v>
      </c>
      <c r="G96" s="3583" t="s">
        <v>1179</v>
      </c>
      <c r="H96" s="3584"/>
      <c r="I96" s="928"/>
    </row>
    <row r="97" spans="1:9" ht="12.75" customHeight="1" x14ac:dyDescent="0.25">
      <c r="A97" s="1239">
        <v>36000</v>
      </c>
      <c r="B97" s="1237" t="s">
        <v>3</v>
      </c>
      <c r="C97" s="1080" t="s">
        <v>1180</v>
      </c>
      <c r="D97" s="1240" t="s">
        <v>1181</v>
      </c>
      <c r="E97" s="1241"/>
      <c r="F97" s="2797">
        <v>0</v>
      </c>
      <c r="G97" s="3583"/>
      <c r="H97" s="3584"/>
      <c r="I97" s="928"/>
    </row>
    <row r="98" spans="1:9" ht="12.75" customHeight="1" x14ac:dyDescent="0.25">
      <c r="A98" s="1239">
        <v>20554</v>
      </c>
      <c r="B98" s="1237" t="s">
        <v>3</v>
      </c>
      <c r="C98" s="1080" t="s">
        <v>1182</v>
      </c>
      <c r="D98" s="1240" t="s">
        <v>1183</v>
      </c>
      <c r="E98" s="1241"/>
      <c r="F98" s="2797">
        <v>0</v>
      </c>
      <c r="G98" s="3583"/>
      <c r="H98" s="3584"/>
      <c r="I98" s="928"/>
    </row>
    <row r="99" spans="1:9" ht="12.75" customHeight="1" x14ac:dyDescent="0.25">
      <c r="A99" s="1239"/>
      <c r="B99" s="1237" t="s">
        <v>3</v>
      </c>
      <c r="C99" s="1080" t="s">
        <v>1184</v>
      </c>
      <c r="D99" s="1240" t="s">
        <v>1185</v>
      </c>
      <c r="E99" s="1241"/>
      <c r="F99" s="2797">
        <v>20000</v>
      </c>
      <c r="G99" s="3583" t="s">
        <v>1179</v>
      </c>
      <c r="H99" s="3584"/>
      <c r="I99" s="928"/>
    </row>
    <row r="100" spans="1:9" ht="12.75" customHeight="1" x14ac:dyDescent="0.25">
      <c r="A100" s="1239"/>
      <c r="B100" s="1237" t="s">
        <v>3</v>
      </c>
      <c r="C100" s="1080" t="s">
        <v>1186</v>
      </c>
      <c r="D100" s="1240" t="s">
        <v>1187</v>
      </c>
      <c r="E100" s="1241"/>
      <c r="F100" s="2797">
        <v>8117</v>
      </c>
      <c r="G100" s="3583" t="s">
        <v>360</v>
      </c>
      <c r="H100" s="3584"/>
      <c r="I100" s="928"/>
    </row>
    <row r="101" spans="1:9" ht="12.75" customHeight="1" x14ac:dyDescent="0.25">
      <c r="A101" s="1239"/>
      <c r="B101" s="1237" t="s">
        <v>3</v>
      </c>
      <c r="C101" s="1080" t="s">
        <v>1188</v>
      </c>
      <c r="D101" s="1240" t="s">
        <v>1189</v>
      </c>
      <c r="E101" s="1241"/>
      <c r="F101" s="2797">
        <v>9680</v>
      </c>
      <c r="G101" s="3583" t="s">
        <v>360</v>
      </c>
      <c r="H101" s="3584"/>
      <c r="I101" s="928"/>
    </row>
    <row r="102" spans="1:9" ht="12.75" customHeight="1" x14ac:dyDescent="0.25">
      <c r="A102" s="1239"/>
      <c r="B102" s="1237" t="s">
        <v>3</v>
      </c>
      <c r="C102" s="1080" t="s">
        <v>1190</v>
      </c>
      <c r="D102" s="1240" t="s">
        <v>1191</v>
      </c>
      <c r="E102" s="1241"/>
      <c r="F102" s="2797">
        <v>3660</v>
      </c>
      <c r="G102" s="3583" t="s">
        <v>360</v>
      </c>
      <c r="H102" s="3584"/>
      <c r="I102" s="928"/>
    </row>
    <row r="103" spans="1:9" ht="12.75" customHeight="1" x14ac:dyDescent="0.25">
      <c r="A103" s="1239"/>
      <c r="B103" s="1237" t="s">
        <v>3</v>
      </c>
      <c r="C103" s="1080" t="s">
        <v>1192</v>
      </c>
      <c r="D103" s="1240" t="s">
        <v>1193</v>
      </c>
      <c r="E103" s="1241"/>
      <c r="F103" s="2797">
        <v>20000</v>
      </c>
      <c r="G103" s="3583" t="s">
        <v>360</v>
      </c>
      <c r="H103" s="3584"/>
      <c r="I103" s="928"/>
    </row>
    <row r="104" spans="1:9" ht="12.75" customHeight="1" x14ac:dyDescent="0.25">
      <c r="A104" s="1146">
        <v>10000</v>
      </c>
      <c r="B104" s="1237" t="s">
        <v>3</v>
      </c>
      <c r="C104" s="1080" t="s">
        <v>1194</v>
      </c>
      <c r="D104" s="417" t="s">
        <v>1195</v>
      </c>
      <c r="E104" s="943">
        <v>5000</v>
      </c>
      <c r="F104" s="2797">
        <v>5000</v>
      </c>
      <c r="G104" s="3583"/>
      <c r="H104" s="3584"/>
      <c r="I104" s="928"/>
    </row>
    <row r="105" spans="1:9" ht="12.75" customHeight="1" thickBot="1" x14ac:dyDescent="0.3">
      <c r="A105" s="1155">
        <v>5000</v>
      </c>
      <c r="B105" s="1242" t="s">
        <v>3</v>
      </c>
      <c r="C105" s="1088" t="s">
        <v>1196</v>
      </c>
      <c r="D105" s="1243" t="s">
        <v>1197</v>
      </c>
      <c r="E105" s="958">
        <v>5000</v>
      </c>
      <c r="F105" s="2761">
        <v>5000</v>
      </c>
      <c r="G105" s="3571"/>
      <c r="H105" s="3572"/>
      <c r="I105" s="928"/>
    </row>
    <row r="106" spans="1:9" s="964" customFormat="1" ht="13.5" customHeight="1" x14ac:dyDescent="0.25">
      <c r="A106" s="959"/>
      <c r="B106" s="1046"/>
      <c r="C106" s="1047"/>
      <c r="D106" s="1244"/>
      <c r="E106" s="959"/>
      <c r="F106" s="959"/>
      <c r="G106" s="959"/>
      <c r="H106" s="853"/>
    </row>
    <row r="107" spans="1:9" ht="18.75" customHeight="1" x14ac:dyDescent="0.25">
      <c r="B107" s="965" t="s">
        <v>1198</v>
      </c>
      <c r="C107" s="965"/>
      <c r="D107" s="965"/>
      <c r="E107" s="965"/>
      <c r="F107" s="965"/>
      <c r="G107" s="965"/>
      <c r="H107" s="965"/>
      <c r="I107" s="563"/>
    </row>
    <row r="108" spans="1:9" ht="12.75" customHeight="1" thickBot="1" x14ac:dyDescent="0.3">
      <c r="B108" s="920"/>
      <c r="C108" s="1091"/>
      <c r="D108" s="920"/>
      <c r="E108" s="183"/>
      <c r="F108" s="183"/>
      <c r="H108" s="100" t="s">
        <v>73</v>
      </c>
      <c r="I108" s="928"/>
    </row>
    <row r="109" spans="1:9" ht="31.5" customHeight="1" thickBot="1" x14ac:dyDescent="0.3">
      <c r="A109" s="3271" t="s">
        <v>7</v>
      </c>
      <c r="B109" s="2524" t="s">
        <v>91</v>
      </c>
      <c r="C109" s="2527" t="s">
        <v>1199</v>
      </c>
      <c r="D109" s="2517" t="s">
        <v>387</v>
      </c>
      <c r="E109" s="3276" t="s">
        <v>94</v>
      </c>
      <c r="F109" s="3270" t="s">
        <v>2656</v>
      </c>
      <c r="G109" s="3521" t="s">
        <v>95</v>
      </c>
      <c r="H109" s="3522"/>
      <c r="I109" s="928"/>
    </row>
    <row r="110" spans="1:9" ht="15" customHeight="1" thickBot="1" x14ac:dyDescent="0.3">
      <c r="A110" s="126">
        <f>SUM(A111:A136)</f>
        <v>86481.63</v>
      </c>
      <c r="B110" s="109" t="s">
        <v>3</v>
      </c>
      <c r="C110" s="470" t="s">
        <v>96</v>
      </c>
      <c r="D110" s="110" t="s">
        <v>97</v>
      </c>
      <c r="E110" s="111">
        <v>78017.8</v>
      </c>
      <c r="F110" s="126">
        <f>SUM(F111:F136)</f>
        <v>78017.8</v>
      </c>
      <c r="G110" s="3537" t="s">
        <v>10</v>
      </c>
      <c r="H110" s="3538"/>
      <c r="I110" s="931"/>
    </row>
    <row r="111" spans="1:9" ht="21.4" customHeight="1" x14ac:dyDescent="0.25">
      <c r="A111" s="1245"/>
      <c r="B111" s="1246" t="s">
        <v>3</v>
      </c>
      <c r="C111" s="599" t="s">
        <v>1200</v>
      </c>
      <c r="D111" s="1247" t="s">
        <v>1201</v>
      </c>
      <c r="E111" s="1248"/>
      <c r="F111" s="2800">
        <v>0</v>
      </c>
      <c r="G111" s="3583"/>
      <c r="H111" s="3584"/>
      <c r="I111" s="964"/>
    </row>
    <row r="112" spans="1:9" ht="22.5" x14ac:dyDescent="0.25">
      <c r="A112" s="1249"/>
      <c r="B112" s="1250" t="s">
        <v>3</v>
      </c>
      <c r="C112" s="1066" t="s">
        <v>1202</v>
      </c>
      <c r="D112" s="485" t="s">
        <v>1203</v>
      </c>
      <c r="E112" s="1251"/>
      <c r="F112" s="2801">
        <v>100</v>
      </c>
      <c r="G112" s="3583" t="s">
        <v>1204</v>
      </c>
      <c r="H112" s="3584"/>
      <c r="I112" s="964"/>
    </row>
    <row r="113" spans="1:9" ht="14.25" customHeight="1" x14ac:dyDescent="0.25">
      <c r="A113" s="1249"/>
      <c r="B113" s="1250"/>
      <c r="C113" s="1020" t="s">
        <v>1205</v>
      </c>
      <c r="D113" s="496" t="s">
        <v>1206</v>
      </c>
      <c r="E113" s="1253"/>
      <c r="F113" s="2801">
        <v>100</v>
      </c>
      <c r="G113" s="3583" t="s">
        <v>1207</v>
      </c>
      <c r="H113" s="3584"/>
      <c r="I113" s="964"/>
    </row>
    <row r="114" spans="1:9" ht="21.75" customHeight="1" x14ac:dyDescent="0.25">
      <c r="A114" s="1254">
        <v>6800</v>
      </c>
      <c r="B114" s="1255" t="s">
        <v>3</v>
      </c>
      <c r="C114" s="1020" t="s">
        <v>1208</v>
      </c>
      <c r="D114" s="496" t="s">
        <v>1209</v>
      </c>
      <c r="E114" s="1256"/>
      <c r="F114" s="2802">
        <v>0</v>
      </c>
      <c r="G114" s="3583" t="s">
        <v>1210</v>
      </c>
      <c r="H114" s="3584"/>
      <c r="I114" s="964"/>
    </row>
    <row r="115" spans="1:9" ht="36" customHeight="1" x14ac:dyDescent="0.25">
      <c r="A115" s="1254">
        <v>26101.63</v>
      </c>
      <c r="B115" s="1255" t="s">
        <v>3</v>
      </c>
      <c r="C115" s="1020" t="s">
        <v>1211</v>
      </c>
      <c r="D115" s="496" t="s">
        <v>1212</v>
      </c>
      <c r="E115" s="1256"/>
      <c r="F115" s="2802">
        <v>16000</v>
      </c>
      <c r="G115" s="3583" t="s">
        <v>1213</v>
      </c>
      <c r="H115" s="3584"/>
      <c r="I115" s="964"/>
    </row>
    <row r="116" spans="1:9" ht="12.75" customHeight="1" x14ac:dyDescent="0.25">
      <c r="A116" s="1254">
        <v>3990</v>
      </c>
      <c r="B116" s="1255" t="s">
        <v>3</v>
      </c>
      <c r="C116" s="1020" t="s">
        <v>1214</v>
      </c>
      <c r="D116" s="496" t="s">
        <v>1215</v>
      </c>
      <c r="E116" s="1253"/>
      <c r="F116" s="2802">
        <v>6102.8</v>
      </c>
      <c r="G116" s="3583" t="s">
        <v>1216</v>
      </c>
      <c r="H116" s="3584"/>
      <c r="I116" s="964"/>
    </row>
    <row r="117" spans="1:9" ht="12.75" customHeight="1" x14ac:dyDescent="0.25">
      <c r="A117" s="1254">
        <v>400</v>
      </c>
      <c r="B117" s="1255" t="s">
        <v>3</v>
      </c>
      <c r="C117" s="1020" t="s">
        <v>1217</v>
      </c>
      <c r="D117" s="496" t="s">
        <v>1218</v>
      </c>
      <c r="E117" s="1256"/>
      <c r="F117" s="2802">
        <v>400</v>
      </c>
      <c r="G117" s="3583" t="s">
        <v>1219</v>
      </c>
      <c r="H117" s="3584"/>
      <c r="I117" s="964"/>
    </row>
    <row r="118" spans="1:9" ht="12.75" customHeight="1" x14ac:dyDescent="0.25">
      <c r="A118" s="1254"/>
      <c r="B118" s="1255" t="s">
        <v>3</v>
      </c>
      <c r="C118" s="1020" t="s">
        <v>1220</v>
      </c>
      <c r="D118" s="496" t="s">
        <v>1221</v>
      </c>
      <c r="E118" s="1256"/>
      <c r="F118" s="2802">
        <v>0</v>
      </c>
      <c r="G118" s="3555"/>
      <c r="H118" s="3556"/>
      <c r="I118" s="964"/>
    </row>
    <row r="119" spans="1:9" ht="33.75" customHeight="1" x14ac:dyDescent="0.25">
      <c r="A119" s="1249">
        <v>12990</v>
      </c>
      <c r="B119" s="1250" t="s">
        <v>3</v>
      </c>
      <c r="C119" s="1066" t="s">
        <v>1222</v>
      </c>
      <c r="D119" s="485" t="s">
        <v>1223</v>
      </c>
      <c r="E119" s="1251"/>
      <c r="F119" s="2801">
        <v>6000</v>
      </c>
      <c r="G119" s="3583" t="s">
        <v>1224</v>
      </c>
      <c r="H119" s="3584"/>
      <c r="I119" s="964"/>
    </row>
    <row r="120" spans="1:9" ht="13.5" customHeight="1" x14ac:dyDescent="0.25">
      <c r="A120" s="1254"/>
      <c r="B120" s="1255" t="s">
        <v>3</v>
      </c>
      <c r="C120" s="1020" t="s">
        <v>1225</v>
      </c>
      <c r="D120" s="496" t="s">
        <v>1226</v>
      </c>
      <c r="E120" s="1256"/>
      <c r="F120" s="2802">
        <v>55</v>
      </c>
      <c r="G120" s="3583" t="s">
        <v>1227</v>
      </c>
      <c r="H120" s="3584"/>
      <c r="I120" s="964"/>
    </row>
    <row r="121" spans="1:9" ht="22.5" x14ac:dyDescent="0.25">
      <c r="A121" s="1254">
        <v>5650</v>
      </c>
      <c r="B121" s="1263" t="s">
        <v>3</v>
      </c>
      <c r="C121" s="413" t="s">
        <v>1228</v>
      </c>
      <c r="D121" s="496" t="s">
        <v>1229</v>
      </c>
      <c r="E121" s="1253"/>
      <c r="F121" s="2802">
        <v>20000</v>
      </c>
      <c r="G121" s="3583" t="s">
        <v>1230</v>
      </c>
      <c r="H121" s="3584"/>
      <c r="I121" s="964"/>
    </row>
    <row r="122" spans="1:9" ht="15" customHeight="1" x14ac:dyDescent="0.25">
      <c r="A122" s="1254"/>
      <c r="B122" s="1263" t="s">
        <v>3</v>
      </c>
      <c r="C122" s="408" t="s">
        <v>1231</v>
      </c>
      <c r="D122" s="496" t="s">
        <v>1232</v>
      </c>
      <c r="E122" s="1256"/>
      <c r="F122" s="2802">
        <v>100</v>
      </c>
      <c r="G122" s="3583"/>
      <c r="H122" s="3584"/>
      <c r="I122" s="964"/>
    </row>
    <row r="123" spans="1:9" ht="13.5" customHeight="1" x14ac:dyDescent="0.25">
      <c r="A123" s="1249">
        <v>15050</v>
      </c>
      <c r="B123" s="1250" t="s">
        <v>3</v>
      </c>
      <c r="C123" s="1066" t="s">
        <v>1233</v>
      </c>
      <c r="D123" s="485" t="s">
        <v>1234</v>
      </c>
      <c r="E123" s="1264"/>
      <c r="F123" s="2801">
        <v>19150</v>
      </c>
      <c r="G123" s="3583" t="s">
        <v>1235</v>
      </c>
      <c r="H123" s="3584"/>
      <c r="I123" s="964"/>
    </row>
    <row r="124" spans="1:9" ht="22.5" x14ac:dyDescent="0.25">
      <c r="A124" s="1249"/>
      <c r="B124" s="1250" t="s">
        <v>3</v>
      </c>
      <c r="C124" s="1066" t="s">
        <v>1236</v>
      </c>
      <c r="D124" s="485" t="s">
        <v>1237</v>
      </c>
      <c r="E124" s="1251"/>
      <c r="F124" s="2801">
        <v>0</v>
      </c>
      <c r="G124" s="3583"/>
      <c r="H124" s="3584"/>
      <c r="I124" s="964"/>
    </row>
    <row r="125" spans="1:9" ht="22.5" x14ac:dyDescent="0.25">
      <c r="A125" s="1249"/>
      <c r="B125" s="1250" t="s">
        <v>3</v>
      </c>
      <c r="C125" s="1066" t="s">
        <v>1238</v>
      </c>
      <c r="D125" s="485" t="s">
        <v>1239</v>
      </c>
      <c r="E125" s="1251"/>
      <c r="F125" s="2801">
        <v>0</v>
      </c>
      <c r="G125" s="3583" t="s">
        <v>1240</v>
      </c>
      <c r="H125" s="3584"/>
      <c r="I125" s="964"/>
    </row>
    <row r="126" spans="1:9" ht="22.5" x14ac:dyDescent="0.25">
      <c r="A126" s="1254">
        <v>4000</v>
      </c>
      <c r="B126" s="1255" t="s">
        <v>3</v>
      </c>
      <c r="C126" s="1020" t="s">
        <v>1241</v>
      </c>
      <c r="D126" s="496" t="s">
        <v>1242</v>
      </c>
      <c r="E126" s="1256"/>
      <c r="F126" s="2802">
        <v>0</v>
      </c>
      <c r="G126" s="3583"/>
      <c r="H126" s="3584"/>
      <c r="I126" s="964"/>
    </row>
    <row r="127" spans="1:9" s="964" customFormat="1" ht="23.25" thickBot="1" x14ac:dyDescent="0.3">
      <c r="A127" s="2920"/>
      <c r="B127" s="3361" t="s">
        <v>3</v>
      </c>
      <c r="C127" s="3362" t="s">
        <v>1243</v>
      </c>
      <c r="D127" s="3363" t="s">
        <v>1244</v>
      </c>
      <c r="E127" s="3364"/>
      <c r="F127" s="3365">
        <v>0</v>
      </c>
      <c r="G127" s="3571" t="s">
        <v>1245</v>
      </c>
      <c r="H127" s="3572"/>
    </row>
    <row r="128" spans="1:9" s="1160" customFormat="1" ht="15" customHeight="1" x14ac:dyDescent="0.25">
      <c r="A128" s="1261"/>
      <c r="B128" s="1047"/>
      <c r="C128" s="946"/>
      <c r="D128" s="3359"/>
      <c r="E128" s="3360"/>
      <c r="F128" s="1261"/>
      <c r="G128" s="1048"/>
      <c r="H128" s="1048"/>
    </row>
    <row r="129" spans="1:9" s="1160" customFormat="1" ht="15.75" x14ac:dyDescent="0.25">
      <c r="A129" s="928"/>
      <c r="B129" s="965" t="s">
        <v>1198</v>
      </c>
      <c r="C129" s="965"/>
      <c r="D129" s="965"/>
      <c r="E129" s="965"/>
      <c r="F129" s="965"/>
      <c r="G129" s="965"/>
      <c r="H129" s="965"/>
    </row>
    <row r="130" spans="1:9" s="1160" customFormat="1" ht="12" thickBot="1" x14ac:dyDescent="0.3">
      <c r="A130" s="928"/>
      <c r="B130" s="920"/>
      <c r="C130" s="1091"/>
      <c r="D130" s="920"/>
      <c r="E130" s="183"/>
      <c r="F130" s="183"/>
      <c r="G130" s="928"/>
      <c r="H130" s="100" t="s">
        <v>73</v>
      </c>
    </row>
    <row r="131" spans="1:9" s="1160" customFormat="1" ht="23.25" thickBot="1" x14ac:dyDescent="0.3">
      <c r="A131" s="3271" t="s">
        <v>7</v>
      </c>
      <c r="B131" s="2524" t="s">
        <v>91</v>
      </c>
      <c r="C131" s="2527" t="s">
        <v>1199</v>
      </c>
      <c r="D131" s="2517" t="s">
        <v>387</v>
      </c>
      <c r="E131" s="3276" t="s">
        <v>94</v>
      </c>
      <c r="F131" s="3270" t="s">
        <v>2656</v>
      </c>
      <c r="G131" s="3521" t="s">
        <v>95</v>
      </c>
      <c r="H131" s="3522"/>
    </row>
    <row r="132" spans="1:9" s="1160" customFormat="1" ht="12" thickBot="1" x14ac:dyDescent="0.3">
      <c r="A132" s="3351" t="s">
        <v>177</v>
      </c>
      <c r="B132" s="430" t="s">
        <v>3</v>
      </c>
      <c r="C132" s="431" t="s">
        <v>96</v>
      </c>
      <c r="D132" s="432" t="s">
        <v>97</v>
      </c>
      <c r="E132" s="3348" t="s">
        <v>2672</v>
      </c>
      <c r="F132" s="3349" t="s">
        <v>177</v>
      </c>
      <c r="G132" s="3527" t="s">
        <v>10</v>
      </c>
      <c r="H132" s="3528"/>
    </row>
    <row r="133" spans="1:9" s="964" customFormat="1" ht="22.5" x14ac:dyDescent="0.25">
      <c r="A133" s="1249">
        <v>2500</v>
      </c>
      <c r="B133" s="3358" t="s">
        <v>3</v>
      </c>
      <c r="C133" s="1266" t="s">
        <v>1246</v>
      </c>
      <c r="D133" s="1902" t="s">
        <v>1247</v>
      </c>
      <c r="E133" s="1264"/>
      <c r="F133" s="2801">
        <v>0</v>
      </c>
      <c r="G133" s="3583" t="s">
        <v>1248</v>
      </c>
      <c r="H133" s="3584"/>
    </row>
    <row r="134" spans="1:9" s="964" customFormat="1" ht="22.5" x14ac:dyDescent="0.25">
      <c r="A134" s="1254">
        <v>2500</v>
      </c>
      <c r="B134" s="1265" t="s">
        <v>3</v>
      </c>
      <c r="C134" s="413" t="s">
        <v>1249</v>
      </c>
      <c r="D134" s="828" t="s">
        <v>1250</v>
      </c>
      <c r="E134" s="1256"/>
      <c r="F134" s="2802">
        <v>10</v>
      </c>
      <c r="G134" s="3583" t="s">
        <v>1251</v>
      </c>
      <c r="H134" s="3584"/>
    </row>
    <row r="135" spans="1:9" s="964" customFormat="1" ht="13.5" customHeight="1" x14ac:dyDescent="0.25">
      <c r="A135" s="3581">
        <v>6500</v>
      </c>
      <c r="B135" s="1265" t="s">
        <v>3</v>
      </c>
      <c r="C135" s="783" t="s">
        <v>1252</v>
      </c>
      <c r="D135" s="774" t="s">
        <v>1253</v>
      </c>
      <c r="E135" s="1256"/>
      <c r="F135" s="2804">
        <v>0</v>
      </c>
      <c r="G135" s="3583"/>
      <c r="H135" s="3584"/>
    </row>
    <row r="136" spans="1:9" s="964" customFormat="1" ht="34.5" customHeight="1" thickBot="1" x14ac:dyDescent="0.3">
      <c r="A136" s="3582"/>
      <c r="B136" s="1259" t="s">
        <v>3</v>
      </c>
      <c r="C136" s="1268" t="s">
        <v>1254</v>
      </c>
      <c r="D136" s="1269" t="s">
        <v>1255</v>
      </c>
      <c r="E136" s="1270"/>
      <c r="F136" s="2803">
        <v>10000</v>
      </c>
      <c r="G136" s="3571" t="s">
        <v>1256</v>
      </c>
      <c r="H136" s="3572"/>
    </row>
    <row r="138" spans="1:9" ht="18" customHeight="1" x14ac:dyDescent="0.25">
      <c r="B138" s="3536" t="s">
        <v>1257</v>
      </c>
      <c r="C138" s="3536"/>
      <c r="D138" s="3536"/>
      <c r="E138" s="3536"/>
      <c r="F138" s="3536"/>
      <c r="G138" s="3536"/>
      <c r="H138" s="3536"/>
      <c r="I138" s="1271"/>
    </row>
    <row r="139" spans="1:9" ht="12.75" customHeight="1" thickBot="1" x14ac:dyDescent="0.3">
      <c r="B139" s="535"/>
      <c r="C139" s="535"/>
      <c r="D139" s="535"/>
      <c r="E139" s="536"/>
      <c r="F139" s="536"/>
      <c r="H139" s="100" t="s">
        <v>73</v>
      </c>
      <c r="I139" s="928"/>
    </row>
    <row r="140" spans="1:9" ht="31.5" customHeight="1" thickBot="1" x14ac:dyDescent="0.3">
      <c r="A140" s="2179" t="s">
        <v>7</v>
      </c>
      <c r="B140" s="2185" t="s">
        <v>281</v>
      </c>
      <c r="C140" s="2186" t="s">
        <v>1258</v>
      </c>
      <c r="D140" s="2189" t="s">
        <v>283</v>
      </c>
      <c r="E140" s="2597" t="s">
        <v>94</v>
      </c>
      <c r="F140" s="3270" t="s">
        <v>2656</v>
      </c>
      <c r="G140" s="3521" t="s">
        <v>95</v>
      </c>
      <c r="H140" s="3522"/>
      <c r="I140" s="928"/>
    </row>
    <row r="141" spans="1:9" ht="15" customHeight="1" thickBot="1" x14ac:dyDescent="0.3">
      <c r="A141" s="1099">
        <f>A142</f>
        <v>6600</v>
      </c>
      <c r="B141" s="312" t="s">
        <v>2</v>
      </c>
      <c r="C141" s="313" t="s">
        <v>96</v>
      </c>
      <c r="D141" s="1100" t="s">
        <v>285</v>
      </c>
      <c r="E141" s="1099">
        <f>E142</f>
        <v>6600</v>
      </c>
      <c r="F141" s="1101">
        <f>F142</f>
        <v>0</v>
      </c>
      <c r="G141" s="3537" t="s">
        <v>10</v>
      </c>
      <c r="H141" s="3538"/>
      <c r="I141" s="928"/>
    </row>
    <row r="142" spans="1:9" ht="12.75" customHeight="1" x14ac:dyDescent="0.25">
      <c r="A142" s="1102">
        <f>SUM(A143:A145)</f>
        <v>6600</v>
      </c>
      <c r="B142" s="882" t="s">
        <v>3</v>
      </c>
      <c r="C142" s="883" t="s">
        <v>10</v>
      </c>
      <c r="D142" s="1103" t="s">
        <v>1259</v>
      </c>
      <c r="E142" s="1104">
        <v>6600</v>
      </c>
      <c r="F142" s="2592">
        <f>SUM(F143:F145)</f>
        <v>0</v>
      </c>
      <c r="G142" s="3583"/>
      <c r="H142" s="3584"/>
      <c r="I142" s="928"/>
    </row>
    <row r="143" spans="1:9" ht="12.75" customHeight="1" x14ac:dyDescent="0.25">
      <c r="A143" s="1170">
        <v>4800</v>
      </c>
      <c r="B143" s="323" t="s">
        <v>3</v>
      </c>
      <c r="C143" s="1272">
        <v>60100000000</v>
      </c>
      <c r="D143" s="1054" t="s">
        <v>1260</v>
      </c>
      <c r="E143" s="1174"/>
      <c r="F143" s="2579">
        <v>0</v>
      </c>
      <c r="G143" s="3583"/>
      <c r="H143" s="3584"/>
      <c r="I143" s="928"/>
    </row>
    <row r="144" spans="1:9" ht="17.25" customHeight="1" x14ac:dyDescent="0.25">
      <c r="A144" s="1170">
        <v>1800</v>
      </c>
      <c r="B144" s="323" t="s">
        <v>3</v>
      </c>
      <c r="C144" s="1272">
        <v>60300000000</v>
      </c>
      <c r="D144" s="1054" t="s">
        <v>1261</v>
      </c>
      <c r="E144" s="1174"/>
      <c r="F144" s="2579">
        <v>0</v>
      </c>
      <c r="G144" s="3583"/>
      <c r="H144" s="3584"/>
      <c r="I144" s="928"/>
    </row>
    <row r="145" spans="1:9" ht="12.75" customHeight="1" thickBot="1" x14ac:dyDescent="0.3">
      <c r="A145" s="1175"/>
      <c r="B145" s="1274" t="s">
        <v>3</v>
      </c>
      <c r="C145" s="1275">
        <v>60400000000</v>
      </c>
      <c r="D145" s="1276" t="s">
        <v>1262</v>
      </c>
      <c r="E145" s="1180"/>
      <c r="F145" s="2635">
        <v>0</v>
      </c>
      <c r="G145" s="3571"/>
      <c r="H145" s="3572"/>
      <c r="I145" s="928"/>
    </row>
    <row r="146" spans="1:9" ht="12.75" customHeight="1" x14ac:dyDescent="0.25">
      <c r="B146" s="928"/>
      <c r="I146" s="928"/>
    </row>
  </sheetData>
  <mergeCells count="102">
    <mergeCell ref="G134:H134"/>
    <mergeCell ref="G145:H145"/>
    <mergeCell ref="G135:H135"/>
    <mergeCell ref="G136:H136"/>
    <mergeCell ref="G142:H142"/>
    <mergeCell ref="G143:H143"/>
    <mergeCell ref="G144:H144"/>
    <mergeCell ref="G140:H140"/>
    <mergeCell ref="G141:H141"/>
    <mergeCell ref="G122:H122"/>
    <mergeCell ref="G123:H123"/>
    <mergeCell ref="G124:H124"/>
    <mergeCell ref="G125:H125"/>
    <mergeCell ref="G126:H126"/>
    <mergeCell ref="G127:H127"/>
    <mergeCell ref="G133:H133"/>
    <mergeCell ref="G131:H131"/>
    <mergeCell ref="G132:H132"/>
    <mergeCell ref="G114:H114"/>
    <mergeCell ref="G110:H110"/>
    <mergeCell ref="G115:H115"/>
    <mergeCell ref="G116:H116"/>
    <mergeCell ref="G117:H117"/>
    <mergeCell ref="G118:H118"/>
    <mergeCell ref="G119:H119"/>
    <mergeCell ref="G120:H120"/>
    <mergeCell ref="G121:H121"/>
    <mergeCell ref="G83:H83"/>
    <mergeCell ref="G84:H84"/>
    <mergeCell ref="G85:H85"/>
    <mergeCell ref="G86:H86"/>
    <mergeCell ref="G93:H93"/>
    <mergeCell ref="G94:H94"/>
    <mergeCell ref="G95:H95"/>
    <mergeCell ref="G96:H96"/>
    <mergeCell ref="G113:H113"/>
    <mergeCell ref="G76:H76"/>
    <mergeCell ref="G77:H77"/>
    <mergeCell ref="G78:H78"/>
    <mergeCell ref="G79:H79"/>
    <mergeCell ref="G80:H80"/>
    <mergeCell ref="G74:H74"/>
    <mergeCell ref="G75:H75"/>
    <mergeCell ref="G81:H81"/>
    <mergeCell ref="G82:H82"/>
    <mergeCell ref="G57:H57"/>
    <mergeCell ref="G58:H58"/>
    <mergeCell ref="G59:H59"/>
    <mergeCell ref="G65:H65"/>
    <mergeCell ref="G66:H66"/>
    <mergeCell ref="G67:H67"/>
    <mergeCell ref="G68:H68"/>
    <mergeCell ref="G69:H69"/>
    <mergeCell ref="G70:H70"/>
    <mergeCell ref="C5:E5"/>
    <mergeCell ref="A1:H1"/>
    <mergeCell ref="A3:H3"/>
    <mergeCell ref="G20:H20"/>
    <mergeCell ref="G21:H21"/>
    <mergeCell ref="A135:A136"/>
    <mergeCell ref="B138:H138"/>
    <mergeCell ref="G91:H91"/>
    <mergeCell ref="G92:H92"/>
    <mergeCell ref="G109:H109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11:H111"/>
    <mergeCell ref="G112:H112"/>
    <mergeCell ref="G26:H26"/>
    <mergeCell ref="G40:H40"/>
    <mergeCell ref="B28:H28"/>
    <mergeCell ref="G22:H22"/>
    <mergeCell ref="G38:H38"/>
    <mergeCell ref="G39:H39"/>
    <mergeCell ref="G63:H63"/>
    <mergeCell ref="G64:H64"/>
    <mergeCell ref="G46:H46"/>
    <mergeCell ref="G47:H47"/>
    <mergeCell ref="G48:H48"/>
    <mergeCell ref="G41:H41"/>
    <mergeCell ref="G42:H42"/>
    <mergeCell ref="G43:H43"/>
    <mergeCell ref="G44:H44"/>
    <mergeCell ref="G45:H45"/>
    <mergeCell ref="G23:H23"/>
    <mergeCell ref="G24:H24"/>
    <mergeCell ref="G25:H25"/>
    <mergeCell ref="G49:H49"/>
    <mergeCell ref="G50:H50"/>
    <mergeCell ref="G51:H51"/>
    <mergeCell ref="G52:H52"/>
    <mergeCell ref="G53:H53"/>
    <mergeCell ref="G54:H54"/>
    <mergeCell ref="G55:H55"/>
    <mergeCell ref="G56:H56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rowBreaks count="2" manualBreakCount="2">
    <brk id="70" max="16383" man="1"/>
    <brk id="127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74"/>
  <sheetViews>
    <sheetView zoomScaleNormal="100" zoomScaleSheetLayoutView="75" workbookViewId="0">
      <selection activeCell="A3" sqref="A3:H3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0.85546875" style="897" customWidth="1"/>
    <col min="4" max="4" width="45.140625" style="897" customWidth="1"/>
    <col min="5" max="7" width="12.7109375" style="897" customWidth="1"/>
    <col min="8" max="8" width="17.140625" style="897" customWidth="1"/>
    <col min="9" max="16384" width="9.140625" style="897"/>
  </cols>
  <sheetData>
    <row r="1" spans="1:8" ht="18" x14ac:dyDescent="0.25">
      <c r="A1" s="3431" t="s">
        <v>489</v>
      </c>
      <c r="B1" s="3432"/>
      <c r="C1" s="3432"/>
      <c r="D1" s="3432"/>
      <c r="E1" s="3432"/>
      <c r="F1" s="3432"/>
      <c r="G1" s="3432"/>
      <c r="H1" s="3433"/>
    </row>
    <row r="2" spans="1:8" x14ac:dyDescent="0.2">
      <c r="F2" s="1049"/>
      <c r="G2" s="1049"/>
      <c r="H2" s="1049"/>
    </row>
    <row r="3" spans="1:8" s="9" customFormat="1" ht="15.75" x14ac:dyDescent="0.25">
      <c r="A3" s="3517" t="s">
        <v>1484</v>
      </c>
      <c r="B3" s="3518"/>
      <c r="C3" s="3518"/>
      <c r="D3" s="3518"/>
      <c r="E3" s="3518"/>
      <c r="F3" s="3518"/>
      <c r="G3" s="3518"/>
      <c r="H3" s="3519"/>
    </row>
    <row r="4" spans="1:8" s="9" customFormat="1" ht="15.75" x14ac:dyDescent="0.25">
      <c r="B4" s="91"/>
      <c r="C4" s="91"/>
      <c r="D4" s="91"/>
      <c r="E4" s="91"/>
      <c r="F4" s="91"/>
      <c r="G4" s="91"/>
      <c r="H4" s="91"/>
    </row>
    <row r="5" spans="1:8" s="92" customFormat="1" ht="15.75" x14ac:dyDescent="0.25">
      <c r="B5" s="93"/>
      <c r="C5" s="3516" t="s">
        <v>72</v>
      </c>
      <c r="D5" s="3516"/>
      <c r="E5" s="3516"/>
      <c r="F5" s="94"/>
      <c r="G5" s="2190"/>
      <c r="H5" s="94"/>
    </row>
    <row r="6" spans="1:8" s="919" customFormat="1" ht="12" thickBot="1" x14ac:dyDescent="0.3">
      <c r="B6" s="920"/>
      <c r="C6" s="920"/>
      <c r="D6" s="920"/>
      <c r="E6" s="100"/>
      <c r="F6" s="100" t="s">
        <v>73</v>
      </c>
      <c r="G6" s="100"/>
      <c r="H6" s="921"/>
    </row>
    <row r="7" spans="1:8" s="922" customFormat="1" ht="31.5" customHeight="1" thickBot="1" x14ac:dyDescent="0.3">
      <c r="B7" s="2198"/>
      <c r="C7" s="2558" t="s">
        <v>74</v>
      </c>
      <c r="D7" s="2559" t="s">
        <v>75</v>
      </c>
      <c r="E7" s="2184" t="s">
        <v>2570</v>
      </c>
      <c r="F7" s="3270" t="s">
        <v>2656</v>
      </c>
      <c r="G7" s="19"/>
      <c r="H7" s="923"/>
    </row>
    <row r="8" spans="1:8" s="919" customFormat="1" ht="12" thickBot="1" x14ac:dyDescent="0.3">
      <c r="B8" s="108"/>
      <c r="C8" s="109" t="s">
        <v>296</v>
      </c>
      <c r="D8" s="110" t="s">
        <v>297</v>
      </c>
      <c r="E8" s="111">
        <f>SUM(E9:E16)</f>
        <v>203885.69</v>
      </c>
      <c r="F8" s="111">
        <f>SUM(F9:F16)</f>
        <v>169286.49</v>
      </c>
      <c r="G8" s="2552"/>
      <c r="H8" s="1326"/>
    </row>
    <row r="9" spans="1:8" s="919" customFormat="1" x14ac:dyDescent="0.2">
      <c r="B9" s="108"/>
      <c r="C9" s="2566" t="s">
        <v>546</v>
      </c>
      <c r="D9" s="2567" t="s">
        <v>547</v>
      </c>
      <c r="E9" s="2791">
        <v>4200</v>
      </c>
      <c r="F9" s="3081">
        <f>F21</f>
        <v>4200</v>
      </c>
      <c r="G9" s="2565"/>
      <c r="H9" s="1326"/>
    </row>
    <row r="10" spans="1:8" s="925" customFormat="1" ht="12.75" x14ac:dyDescent="0.2">
      <c r="B10" s="115"/>
      <c r="C10" s="2568" t="s">
        <v>548</v>
      </c>
      <c r="D10" s="2569" t="s">
        <v>549</v>
      </c>
      <c r="E10" s="3000">
        <v>137480</v>
      </c>
      <c r="F10" s="3008">
        <f>G32</f>
        <v>131980.79999999999</v>
      </c>
      <c r="G10" s="2553"/>
      <c r="H10" s="1326"/>
    </row>
    <row r="11" spans="1:8" s="925" customFormat="1" ht="12.75" x14ac:dyDescent="0.2">
      <c r="B11" s="115"/>
      <c r="C11" s="2570" t="s">
        <v>80</v>
      </c>
      <c r="D11" s="2571" t="s">
        <v>81</v>
      </c>
      <c r="E11" s="2947">
        <v>11764</v>
      </c>
      <c r="F11" s="2948">
        <f>F43</f>
        <v>11764</v>
      </c>
      <c r="G11" s="2553"/>
      <c r="H11" s="1326"/>
    </row>
    <row r="12" spans="1:8" s="925" customFormat="1" ht="12.75" x14ac:dyDescent="0.2">
      <c r="B12" s="115"/>
      <c r="C12" s="2570" t="s">
        <v>2592</v>
      </c>
      <c r="D12" s="2571" t="s">
        <v>2593</v>
      </c>
      <c r="E12" s="2947">
        <v>4460</v>
      </c>
      <c r="F12" s="2948">
        <f>F66</f>
        <v>4460</v>
      </c>
      <c r="G12" s="2553"/>
      <c r="H12" s="1326"/>
    </row>
    <row r="13" spans="1:8" s="925" customFormat="1" ht="12.75" x14ac:dyDescent="0.2">
      <c r="B13" s="115"/>
      <c r="C13" s="2570" t="s">
        <v>82</v>
      </c>
      <c r="D13" s="2571" t="s">
        <v>83</v>
      </c>
      <c r="E13" s="3000">
        <v>19039.5</v>
      </c>
      <c r="F13" s="3008">
        <f>F91</f>
        <v>14039.5</v>
      </c>
      <c r="G13" s="2553"/>
      <c r="H13" s="1326"/>
    </row>
    <row r="14" spans="1:8" s="925" customFormat="1" ht="12.75" x14ac:dyDescent="0.2">
      <c r="B14" s="115"/>
      <c r="C14" s="2702" t="s">
        <v>84</v>
      </c>
      <c r="D14" s="2703" t="s">
        <v>85</v>
      </c>
      <c r="E14" s="2789">
        <v>0</v>
      </c>
      <c r="F14" s="3085">
        <f>F138</f>
        <v>0</v>
      </c>
      <c r="G14" s="2771"/>
      <c r="H14" s="1326"/>
    </row>
    <row r="15" spans="1:8" s="925" customFormat="1" ht="12.75" x14ac:dyDescent="0.2">
      <c r="B15" s="115"/>
      <c r="C15" s="2702" t="s">
        <v>298</v>
      </c>
      <c r="D15" s="2703" t="s">
        <v>299</v>
      </c>
      <c r="E15" s="2789">
        <v>2842.19</v>
      </c>
      <c r="F15" s="3085">
        <f>F144</f>
        <v>2842.19</v>
      </c>
      <c r="G15" s="2771"/>
      <c r="H15" s="1326"/>
    </row>
    <row r="16" spans="1:8" s="925" customFormat="1" ht="13.5" thickBot="1" x14ac:dyDescent="0.25">
      <c r="B16" s="115"/>
      <c r="C16" s="2573" t="s">
        <v>88</v>
      </c>
      <c r="D16" s="2574" t="s">
        <v>89</v>
      </c>
      <c r="E16" s="2891">
        <v>24100</v>
      </c>
      <c r="F16" s="2892">
        <f>F163</f>
        <v>0</v>
      </c>
      <c r="G16" s="2554"/>
      <c r="H16" s="1326"/>
    </row>
    <row r="17" spans="1:8" s="9" customFormat="1" ht="18" x14ac:dyDescent="0.25">
      <c r="B17" s="121"/>
      <c r="C17" s="8"/>
      <c r="D17" s="8"/>
      <c r="E17" s="8"/>
      <c r="F17" s="8"/>
      <c r="G17" s="122"/>
    </row>
    <row r="18" spans="1:8" s="1110" customFormat="1" ht="15.75" x14ac:dyDescent="0.25">
      <c r="B18" s="965" t="s">
        <v>1485</v>
      </c>
      <c r="C18" s="965"/>
      <c r="D18" s="965"/>
      <c r="E18" s="965"/>
      <c r="F18" s="965"/>
      <c r="G18" s="965"/>
      <c r="H18" s="965"/>
    </row>
    <row r="19" spans="1:8" s="928" customFormat="1" ht="12" thickBot="1" x14ac:dyDescent="0.3">
      <c r="B19" s="920"/>
      <c r="C19" s="920"/>
      <c r="D19" s="920"/>
      <c r="E19" s="100"/>
      <c r="F19" s="100"/>
      <c r="H19" s="100" t="s">
        <v>73</v>
      </c>
    </row>
    <row r="20" spans="1:8" s="928" customFormat="1" ht="31.5" customHeight="1" thickBot="1" x14ac:dyDescent="0.3">
      <c r="A20" s="2179" t="s">
        <v>7</v>
      </c>
      <c r="B20" s="2195" t="s">
        <v>91</v>
      </c>
      <c r="C20" s="2201" t="s">
        <v>1486</v>
      </c>
      <c r="D20" s="2187" t="s">
        <v>552</v>
      </c>
      <c r="E20" s="2597" t="s">
        <v>94</v>
      </c>
      <c r="F20" s="3270" t="s">
        <v>2656</v>
      </c>
      <c r="G20" s="3521" t="s">
        <v>95</v>
      </c>
      <c r="H20" s="3522"/>
    </row>
    <row r="21" spans="1:8" s="928" customFormat="1" ht="12" thickBot="1" x14ac:dyDescent="0.3">
      <c r="A21" s="111">
        <f>A22</f>
        <v>2900</v>
      </c>
      <c r="B21" s="109" t="s">
        <v>3</v>
      </c>
      <c r="C21" s="297" t="s">
        <v>96</v>
      </c>
      <c r="D21" s="297" t="s">
        <v>97</v>
      </c>
      <c r="E21" s="126">
        <f>E22</f>
        <v>4200</v>
      </c>
      <c r="F21" s="111">
        <f>F22</f>
        <v>4200</v>
      </c>
      <c r="G21" s="3537" t="s">
        <v>10</v>
      </c>
      <c r="H21" s="3538"/>
    </row>
    <row r="22" spans="1:8" s="928" customFormat="1" x14ac:dyDescent="0.25">
      <c r="A22" s="1220">
        <f>SUM(A23:A26)</f>
        <v>2900</v>
      </c>
      <c r="B22" s="934" t="s">
        <v>10</v>
      </c>
      <c r="C22" s="1327" t="s">
        <v>10</v>
      </c>
      <c r="D22" s="1328" t="s">
        <v>553</v>
      </c>
      <c r="E22" s="1053">
        <f>SUM(E23:E27)</f>
        <v>4200</v>
      </c>
      <c r="F22" s="2757">
        <f>SUM(F23:F27)</f>
        <v>4200</v>
      </c>
      <c r="G22" s="3541"/>
      <c r="H22" s="3542"/>
    </row>
    <row r="23" spans="1:8" x14ac:dyDescent="0.2">
      <c r="A23" s="1146">
        <v>1700</v>
      </c>
      <c r="B23" s="684" t="s">
        <v>98</v>
      </c>
      <c r="C23" s="1329" t="s">
        <v>1487</v>
      </c>
      <c r="D23" s="824" t="s">
        <v>1488</v>
      </c>
      <c r="E23" s="1055"/>
      <c r="F23" s="2797"/>
      <c r="G23" s="3583"/>
      <c r="H23" s="3584"/>
    </row>
    <row r="24" spans="1:8" x14ac:dyDescent="0.2">
      <c r="A24" s="1146">
        <v>500</v>
      </c>
      <c r="B24" s="684" t="s">
        <v>98</v>
      </c>
      <c r="C24" s="1329" t="s">
        <v>1489</v>
      </c>
      <c r="D24" s="781" t="s">
        <v>1490</v>
      </c>
      <c r="E24" s="1055">
        <v>3000</v>
      </c>
      <c r="F24" s="2797">
        <v>1000</v>
      </c>
      <c r="G24" s="3583" t="s">
        <v>1491</v>
      </c>
      <c r="H24" s="3584"/>
    </row>
    <row r="25" spans="1:8" x14ac:dyDescent="0.2">
      <c r="A25" s="1146">
        <v>200</v>
      </c>
      <c r="B25" s="684" t="s">
        <v>98</v>
      </c>
      <c r="C25" s="1329" t="s">
        <v>1492</v>
      </c>
      <c r="D25" s="781" t="s">
        <v>1493</v>
      </c>
      <c r="E25" s="1055">
        <v>200</v>
      </c>
      <c r="F25" s="2797">
        <v>200</v>
      </c>
      <c r="G25" s="3583"/>
      <c r="H25" s="3584"/>
    </row>
    <row r="26" spans="1:8" x14ac:dyDescent="0.2">
      <c r="A26" s="1141">
        <v>500</v>
      </c>
      <c r="B26" s="1037" t="s">
        <v>98</v>
      </c>
      <c r="C26" s="1330" t="s">
        <v>1494</v>
      </c>
      <c r="D26" s="1331" t="s">
        <v>1495</v>
      </c>
      <c r="E26" s="1056"/>
      <c r="F26" s="2760"/>
      <c r="G26" s="3583"/>
      <c r="H26" s="3584"/>
    </row>
    <row r="27" spans="1:8" ht="12" thickBot="1" x14ac:dyDescent="0.25">
      <c r="A27" s="1155"/>
      <c r="B27" s="1011" t="s">
        <v>98</v>
      </c>
      <c r="C27" s="1332" t="s">
        <v>1496</v>
      </c>
      <c r="D27" s="1333" t="s">
        <v>1497</v>
      </c>
      <c r="E27" s="3092">
        <v>1000</v>
      </c>
      <c r="F27" s="2761">
        <v>3000</v>
      </c>
      <c r="G27" s="3571" t="s">
        <v>1498</v>
      </c>
      <c r="H27" s="3572"/>
    </row>
    <row r="28" spans="1:8" ht="14.25" customHeight="1" x14ac:dyDescent="0.2">
      <c r="A28" s="959"/>
      <c r="B28" s="1046"/>
      <c r="C28" s="1334"/>
      <c r="D28" s="205"/>
      <c r="E28" s="959"/>
      <c r="F28" s="959"/>
      <c r="G28" s="959"/>
      <c r="H28" s="1048"/>
    </row>
    <row r="29" spans="1:8" s="1110" customFormat="1" ht="15.75" x14ac:dyDescent="0.25">
      <c r="B29" s="3587" t="s">
        <v>1499</v>
      </c>
      <c r="C29" s="3587"/>
      <c r="D29" s="3587"/>
      <c r="E29" s="3587"/>
      <c r="F29" s="3587"/>
      <c r="G29" s="3587"/>
      <c r="H29" s="3587"/>
    </row>
    <row r="30" spans="1:8" ht="12" thickBot="1" x14ac:dyDescent="0.25">
      <c r="B30" s="920"/>
      <c r="C30" s="920"/>
      <c r="D30" s="920"/>
      <c r="E30" s="920"/>
      <c r="F30" s="920"/>
      <c r="G30" s="920"/>
      <c r="H30" s="100" t="s">
        <v>73</v>
      </c>
    </row>
    <row r="31" spans="1:8" ht="31.5" customHeight="1" thickBot="1" x14ac:dyDescent="0.25">
      <c r="A31" s="2179" t="s">
        <v>7</v>
      </c>
      <c r="B31" s="2192" t="s">
        <v>281</v>
      </c>
      <c r="C31" s="2186" t="s">
        <v>1500</v>
      </c>
      <c r="D31" s="2187" t="s">
        <v>564</v>
      </c>
      <c r="E31" s="2194" t="s">
        <v>565</v>
      </c>
      <c r="F31" s="2194" t="s">
        <v>566</v>
      </c>
      <c r="G31" s="2597" t="s">
        <v>94</v>
      </c>
      <c r="H31" s="2557" t="s">
        <v>9</v>
      </c>
    </row>
    <row r="32" spans="1:8" ht="12" thickBot="1" x14ac:dyDescent="0.25">
      <c r="A32" s="968">
        <f>SUM(A33:A38)</f>
        <v>137480</v>
      </c>
      <c r="B32" s="1336" t="s">
        <v>3</v>
      </c>
      <c r="C32" s="697" t="s">
        <v>567</v>
      </c>
      <c r="D32" s="698" t="s">
        <v>97</v>
      </c>
      <c r="E32" s="1337">
        <f>SUM(E33:E37)</f>
        <v>122662.272</v>
      </c>
      <c r="F32" s="1338">
        <f>SUM(F33:F37)</f>
        <v>9318.5280000000002</v>
      </c>
      <c r="G32" s="1339">
        <f>SUM(G33:G38)</f>
        <v>131980.79999999999</v>
      </c>
      <c r="H32" s="1340">
        <f>SUM(H33:H38)</f>
        <v>131980.79999999999</v>
      </c>
    </row>
    <row r="33" spans="1:8" x14ac:dyDescent="0.2">
      <c r="A33" s="973">
        <v>49317.5</v>
      </c>
      <c r="B33" s="1341" t="s">
        <v>98</v>
      </c>
      <c r="C33" s="1342" t="s">
        <v>1501</v>
      </c>
      <c r="D33" s="976" t="s">
        <v>1502</v>
      </c>
      <c r="E33" s="977">
        <v>42733.331999999995</v>
      </c>
      <c r="F33" s="1343">
        <v>3327.4679999999998</v>
      </c>
      <c r="G33" s="3093">
        <f>E33+F33</f>
        <v>46060.799999999996</v>
      </c>
      <c r="H33" s="3094">
        <f>E33+F33</f>
        <v>46060.799999999996</v>
      </c>
    </row>
    <row r="34" spans="1:8" x14ac:dyDescent="0.2">
      <c r="A34" s="980">
        <v>25433.48</v>
      </c>
      <c r="B34" s="1345" t="s">
        <v>98</v>
      </c>
      <c r="C34" s="1346" t="s">
        <v>1503</v>
      </c>
      <c r="D34" s="1347" t="s">
        <v>1504</v>
      </c>
      <c r="E34" s="984">
        <v>23887</v>
      </c>
      <c r="F34" s="1348">
        <v>2513</v>
      </c>
      <c r="G34" s="3095">
        <f>E34+F34</f>
        <v>26400</v>
      </c>
      <c r="H34" s="3096">
        <f>E34+F34</f>
        <v>26400</v>
      </c>
    </row>
    <row r="35" spans="1:8" x14ac:dyDescent="0.2">
      <c r="A35" s="1349">
        <v>25396.66</v>
      </c>
      <c r="B35" s="1350" t="s">
        <v>98</v>
      </c>
      <c r="C35" s="1351" t="s">
        <v>1505</v>
      </c>
      <c r="D35" s="1352" t="s">
        <v>1506</v>
      </c>
      <c r="E35" s="984">
        <v>21205.07</v>
      </c>
      <c r="F35" s="1348">
        <v>2314.9299999999998</v>
      </c>
      <c r="G35" s="3095">
        <f>E35+F35</f>
        <v>23520</v>
      </c>
      <c r="H35" s="3096">
        <f>E35+F35</f>
        <v>23520</v>
      </c>
    </row>
    <row r="36" spans="1:8" x14ac:dyDescent="0.2">
      <c r="A36" s="1349">
        <v>20423.240000000002</v>
      </c>
      <c r="B36" s="1350" t="s">
        <v>98</v>
      </c>
      <c r="C36" s="1351" t="s">
        <v>1507</v>
      </c>
      <c r="D36" s="1352" t="s">
        <v>1508</v>
      </c>
      <c r="E36" s="984">
        <v>20140.338</v>
      </c>
      <c r="F36" s="1348">
        <v>499.66199999999998</v>
      </c>
      <c r="G36" s="3095">
        <f>E36+F36</f>
        <v>20640</v>
      </c>
      <c r="H36" s="3096">
        <f>E36+F36</f>
        <v>20640</v>
      </c>
    </row>
    <row r="37" spans="1:8" x14ac:dyDescent="0.2">
      <c r="A37" s="1353">
        <v>15559.119999999999</v>
      </c>
      <c r="B37" s="1354" t="s">
        <v>98</v>
      </c>
      <c r="C37" s="1355" t="s">
        <v>1509</v>
      </c>
      <c r="D37" s="1356" t="s">
        <v>1510</v>
      </c>
      <c r="E37" s="992">
        <v>14696.531999999999</v>
      </c>
      <c r="F37" s="1357">
        <v>663.46799999999996</v>
      </c>
      <c r="G37" s="3097">
        <f>E37+F37</f>
        <v>15360</v>
      </c>
      <c r="H37" s="3098">
        <f>E37+F37</f>
        <v>15360</v>
      </c>
    </row>
    <row r="38" spans="1:8" ht="12" thickBot="1" x14ac:dyDescent="0.25">
      <c r="A38" s="1358">
        <v>1350</v>
      </c>
      <c r="B38" s="1359" t="s">
        <v>98</v>
      </c>
      <c r="C38" s="1360" t="s">
        <v>1511</v>
      </c>
      <c r="D38" s="1361" t="s">
        <v>1512</v>
      </c>
      <c r="E38" s="1362">
        <v>0</v>
      </c>
      <c r="F38" s="1362"/>
      <c r="G38" s="3099">
        <v>0</v>
      </c>
      <c r="H38" s="3100">
        <v>0</v>
      </c>
    </row>
    <row r="39" spans="1:8" s="1049" customFormat="1" x14ac:dyDescent="0.2">
      <c r="A39" s="1363"/>
      <c r="B39" s="1364"/>
      <c r="C39" s="1365"/>
      <c r="D39" s="1366"/>
      <c r="E39" s="1367"/>
      <c r="F39" s="1367"/>
      <c r="G39" s="1367"/>
      <c r="H39" s="1367"/>
    </row>
    <row r="40" spans="1:8" s="1110" customFormat="1" ht="15.75" x14ac:dyDescent="0.25">
      <c r="B40" s="965" t="s">
        <v>1513</v>
      </c>
      <c r="C40" s="965"/>
      <c r="D40" s="965"/>
      <c r="E40" s="965"/>
      <c r="F40" s="965"/>
      <c r="G40" s="965"/>
      <c r="H40" s="965"/>
    </row>
    <row r="41" spans="1:8" ht="16.5" thickBot="1" x14ac:dyDescent="0.25">
      <c r="B41" s="124"/>
      <c r="C41" s="124"/>
      <c r="D41" s="124"/>
      <c r="E41" s="183"/>
      <c r="F41" s="183"/>
      <c r="G41" s="928"/>
      <c r="H41" s="100" t="s">
        <v>73</v>
      </c>
    </row>
    <row r="42" spans="1:8" ht="31.5" customHeight="1" thickBot="1" x14ac:dyDescent="0.25">
      <c r="A42" s="2179" t="s">
        <v>7</v>
      </c>
      <c r="B42" s="2185" t="s">
        <v>281</v>
      </c>
      <c r="C42" s="2186" t="s">
        <v>1514</v>
      </c>
      <c r="D42" s="2189" t="s">
        <v>128</v>
      </c>
      <c r="E42" s="2597" t="s">
        <v>94</v>
      </c>
      <c r="F42" s="3270" t="s">
        <v>2656</v>
      </c>
      <c r="G42" s="3521" t="s">
        <v>95</v>
      </c>
      <c r="H42" s="3522"/>
    </row>
    <row r="43" spans="1:8" s="928" customFormat="1" ht="12" thickBot="1" x14ac:dyDescent="0.3">
      <c r="A43" s="126">
        <f>A44+A49+A52+A59</f>
        <v>11214</v>
      </c>
      <c r="B43" s="109" t="s">
        <v>3</v>
      </c>
      <c r="C43" s="470" t="s">
        <v>96</v>
      </c>
      <c r="D43" s="110" t="s">
        <v>97</v>
      </c>
      <c r="E43" s="126">
        <f>E44+E49+E52+E59</f>
        <v>11764</v>
      </c>
      <c r="F43" s="111">
        <f>F44+F49+F52+F59</f>
        <v>11764</v>
      </c>
      <c r="G43" s="3537" t="s">
        <v>10</v>
      </c>
      <c r="H43" s="3538"/>
    </row>
    <row r="44" spans="1:8" s="928" customFormat="1" x14ac:dyDescent="0.25">
      <c r="A44" s="1368">
        <f>SUM(A45:A48)</f>
        <v>1080</v>
      </c>
      <c r="B44" s="1369" t="s">
        <v>98</v>
      </c>
      <c r="C44" s="1370" t="s">
        <v>10</v>
      </c>
      <c r="D44" s="1371" t="s">
        <v>1515</v>
      </c>
      <c r="E44" s="1372">
        <f>SUM(E45:E48)</f>
        <v>630</v>
      </c>
      <c r="F44" s="2581">
        <f>SUM(F45:F48)</f>
        <v>530</v>
      </c>
      <c r="G44" s="3583"/>
      <c r="H44" s="3584"/>
    </row>
    <row r="45" spans="1:8" s="928" customFormat="1" ht="33" customHeight="1" x14ac:dyDescent="0.25">
      <c r="A45" s="1373">
        <v>600</v>
      </c>
      <c r="B45" s="1374" t="s">
        <v>107</v>
      </c>
      <c r="C45" s="799" t="s">
        <v>1516</v>
      </c>
      <c r="D45" s="1375" t="s">
        <v>1517</v>
      </c>
      <c r="E45" s="766">
        <v>600</v>
      </c>
      <c r="F45" s="2582">
        <v>500</v>
      </c>
      <c r="G45" s="3583" t="s">
        <v>1518</v>
      </c>
      <c r="H45" s="3584"/>
    </row>
    <row r="46" spans="1:8" s="928" customFormat="1" x14ac:dyDescent="0.25">
      <c r="A46" s="1373">
        <v>300</v>
      </c>
      <c r="B46" s="1374"/>
      <c r="C46" s="1376" t="s">
        <v>1519</v>
      </c>
      <c r="D46" s="1377" t="s">
        <v>1520</v>
      </c>
      <c r="E46" s="766"/>
      <c r="F46" s="2582">
        <v>0</v>
      </c>
      <c r="G46" s="3583"/>
      <c r="H46" s="3584"/>
    </row>
    <row r="47" spans="1:8" s="928" customFormat="1" x14ac:dyDescent="0.25">
      <c r="A47" s="1373">
        <v>150</v>
      </c>
      <c r="B47" s="1374"/>
      <c r="C47" s="1376" t="s">
        <v>1521</v>
      </c>
      <c r="D47" s="1377" t="s">
        <v>1522</v>
      </c>
      <c r="E47" s="766"/>
      <c r="F47" s="2582">
        <v>0</v>
      </c>
      <c r="G47" s="3583"/>
      <c r="H47" s="3584"/>
    </row>
    <row r="48" spans="1:8" s="928" customFormat="1" x14ac:dyDescent="0.25">
      <c r="A48" s="1373">
        <v>30</v>
      </c>
      <c r="B48" s="1374" t="s">
        <v>107</v>
      </c>
      <c r="C48" s="1376" t="s">
        <v>1523</v>
      </c>
      <c r="D48" s="752" t="s">
        <v>1524</v>
      </c>
      <c r="E48" s="766">
        <v>30</v>
      </c>
      <c r="F48" s="2582">
        <v>30</v>
      </c>
      <c r="G48" s="3583"/>
      <c r="H48" s="3584"/>
    </row>
    <row r="49" spans="1:8" s="928" customFormat="1" x14ac:dyDescent="0.25">
      <c r="A49" s="1378">
        <f>SUM(A50:A51)</f>
        <v>300</v>
      </c>
      <c r="B49" s="804" t="s">
        <v>98</v>
      </c>
      <c r="C49" s="1379" t="s">
        <v>10</v>
      </c>
      <c r="D49" s="1380" t="s">
        <v>1525</v>
      </c>
      <c r="E49" s="1381">
        <f>SUM(E50:E51)</f>
        <v>300</v>
      </c>
      <c r="F49" s="2805">
        <f>SUM(F50:F51)</f>
        <v>400</v>
      </c>
      <c r="G49" s="3583"/>
      <c r="H49" s="3584"/>
    </row>
    <row r="50" spans="1:8" s="928" customFormat="1" ht="36.75" customHeight="1" x14ac:dyDescent="0.25">
      <c r="A50" s="1373">
        <v>210</v>
      </c>
      <c r="B50" s="1374" t="s">
        <v>107</v>
      </c>
      <c r="C50" s="799" t="s">
        <v>1526</v>
      </c>
      <c r="D50" s="1375" t="s">
        <v>1527</v>
      </c>
      <c r="E50" s="766">
        <v>220</v>
      </c>
      <c r="F50" s="2582">
        <v>180</v>
      </c>
      <c r="G50" s="3583" t="s">
        <v>1528</v>
      </c>
      <c r="H50" s="3584"/>
    </row>
    <row r="51" spans="1:8" s="928" customFormat="1" ht="36.75" customHeight="1" x14ac:dyDescent="0.25">
      <c r="A51" s="1373">
        <v>90</v>
      </c>
      <c r="B51" s="1374" t="s">
        <v>107</v>
      </c>
      <c r="C51" s="799" t="s">
        <v>1529</v>
      </c>
      <c r="D51" s="1375" t="s">
        <v>1530</v>
      </c>
      <c r="E51" s="766">
        <v>80</v>
      </c>
      <c r="F51" s="2582">
        <v>220</v>
      </c>
      <c r="G51" s="3583" t="s">
        <v>1531</v>
      </c>
      <c r="H51" s="3584"/>
    </row>
    <row r="52" spans="1:8" s="928" customFormat="1" x14ac:dyDescent="0.25">
      <c r="A52" s="1378">
        <f>SUM(A53:A57)</f>
        <v>9684</v>
      </c>
      <c r="B52" s="804" t="s">
        <v>98</v>
      </c>
      <c r="C52" s="1379" t="s">
        <v>10</v>
      </c>
      <c r="D52" s="1382" t="s">
        <v>1532</v>
      </c>
      <c r="E52" s="1381">
        <f>SUM(E53:E58)</f>
        <v>10684</v>
      </c>
      <c r="F52" s="2805">
        <f>SUM(F53:F58)</f>
        <v>10684</v>
      </c>
      <c r="G52" s="3583"/>
      <c r="H52" s="3584"/>
    </row>
    <row r="53" spans="1:8" s="928" customFormat="1" ht="36" customHeight="1" x14ac:dyDescent="0.25">
      <c r="A53" s="1373">
        <v>4184</v>
      </c>
      <c r="B53" s="1374" t="s">
        <v>107</v>
      </c>
      <c r="C53" s="799" t="s">
        <v>1533</v>
      </c>
      <c r="D53" s="1375" t="s">
        <v>1534</v>
      </c>
      <c r="E53" s="766">
        <v>4184</v>
      </c>
      <c r="F53" s="2582">
        <v>4584</v>
      </c>
      <c r="G53" s="3583" t="s">
        <v>1535</v>
      </c>
      <c r="H53" s="3584"/>
    </row>
    <row r="54" spans="1:8" s="928" customFormat="1" ht="35.25" customHeight="1" x14ac:dyDescent="0.25">
      <c r="A54" s="1373">
        <v>500</v>
      </c>
      <c r="B54" s="1374" t="s">
        <v>107</v>
      </c>
      <c r="C54" s="799" t="s">
        <v>1536</v>
      </c>
      <c r="D54" s="1375" t="s">
        <v>1537</v>
      </c>
      <c r="E54" s="766">
        <v>500</v>
      </c>
      <c r="F54" s="2582">
        <v>100</v>
      </c>
      <c r="G54" s="3583" t="s">
        <v>1538</v>
      </c>
      <c r="H54" s="3584"/>
    </row>
    <row r="55" spans="1:8" s="928" customFormat="1" x14ac:dyDescent="0.25">
      <c r="A55" s="1383">
        <v>4000</v>
      </c>
      <c r="B55" s="1384" t="s">
        <v>107</v>
      </c>
      <c r="C55" s="1376" t="s">
        <v>1539</v>
      </c>
      <c r="D55" s="1385" t="s">
        <v>1540</v>
      </c>
      <c r="E55" s="1386">
        <v>5000</v>
      </c>
      <c r="F55" s="2583">
        <v>5000</v>
      </c>
      <c r="G55" s="3583"/>
      <c r="H55" s="3584"/>
    </row>
    <row r="56" spans="1:8" s="928" customFormat="1" x14ac:dyDescent="0.25">
      <c r="A56" s="1383">
        <v>500</v>
      </c>
      <c r="B56" s="1384" t="s">
        <v>107</v>
      </c>
      <c r="C56" s="1376" t="s">
        <v>1541</v>
      </c>
      <c r="D56" s="1385" t="s">
        <v>1542</v>
      </c>
      <c r="E56" s="1386">
        <v>500</v>
      </c>
      <c r="F56" s="2583">
        <v>500</v>
      </c>
      <c r="G56" s="3583"/>
      <c r="H56" s="3584"/>
    </row>
    <row r="57" spans="1:8" s="928" customFormat="1" ht="24" customHeight="1" x14ac:dyDescent="0.25">
      <c r="A57" s="1383">
        <v>500</v>
      </c>
      <c r="B57" s="1384" t="s">
        <v>107</v>
      </c>
      <c r="C57" s="1376" t="s">
        <v>1543</v>
      </c>
      <c r="D57" s="1385" t="s">
        <v>1544</v>
      </c>
      <c r="E57" s="1386">
        <v>500</v>
      </c>
      <c r="F57" s="2583">
        <v>400</v>
      </c>
      <c r="G57" s="3583" t="s">
        <v>1545</v>
      </c>
      <c r="H57" s="3584"/>
    </row>
    <row r="58" spans="1:8" s="928" customFormat="1" ht="34.5" customHeight="1" x14ac:dyDescent="0.25">
      <c r="A58" s="1383"/>
      <c r="B58" s="1384" t="s">
        <v>107</v>
      </c>
      <c r="C58" s="1376" t="s">
        <v>1546</v>
      </c>
      <c r="D58" s="1387" t="s">
        <v>1547</v>
      </c>
      <c r="E58" s="1386">
        <v>0</v>
      </c>
      <c r="F58" s="2583">
        <v>100</v>
      </c>
      <c r="G58" s="3583" t="s">
        <v>1548</v>
      </c>
      <c r="H58" s="3584"/>
    </row>
    <row r="59" spans="1:8" s="928" customFormat="1" x14ac:dyDescent="0.25">
      <c r="A59" s="1388">
        <f>SUM(A60:A61)</f>
        <v>150</v>
      </c>
      <c r="B59" s="1389" t="s">
        <v>98</v>
      </c>
      <c r="C59" s="1390" t="s">
        <v>10</v>
      </c>
      <c r="D59" s="1391" t="s">
        <v>715</v>
      </c>
      <c r="E59" s="1392">
        <f>SUM(E60:E61)</f>
        <v>150</v>
      </c>
      <c r="F59" s="2806">
        <f>SUM(F60:F61)</f>
        <v>150</v>
      </c>
      <c r="G59" s="3583"/>
      <c r="H59" s="3584"/>
    </row>
    <row r="60" spans="1:8" s="928" customFormat="1" x14ac:dyDescent="0.25">
      <c r="A60" s="1170">
        <v>50</v>
      </c>
      <c r="B60" s="1393" t="s">
        <v>107</v>
      </c>
      <c r="C60" s="1394" t="s">
        <v>1549</v>
      </c>
      <c r="D60" s="1395" t="s">
        <v>1550</v>
      </c>
      <c r="E60" s="1174">
        <v>50</v>
      </c>
      <c r="F60" s="2579">
        <v>50</v>
      </c>
      <c r="G60" s="3583"/>
      <c r="H60" s="3584"/>
    </row>
    <row r="61" spans="1:8" s="928" customFormat="1" ht="34.5" thickBot="1" x14ac:dyDescent="0.3">
      <c r="A61" s="1396">
        <v>100</v>
      </c>
      <c r="B61" s="1397" t="s">
        <v>107</v>
      </c>
      <c r="C61" s="1398" t="s">
        <v>1551</v>
      </c>
      <c r="D61" s="1399" t="s">
        <v>1552</v>
      </c>
      <c r="E61" s="1400">
        <v>100</v>
      </c>
      <c r="F61" s="2580">
        <v>100</v>
      </c>
      <c r="G61" s="3571"/>
      <c r="H61" s="3572"/>
    </row>
    <row r="62" spans="1:8" x14ac:dyDescent="0.2">
      <c r="E62" s="1401"/>
      <c r="F62" s="1401"/>
      <c r="G62" s="1401"/>
      <c r="H62" s="1401"/>
    </row>
    <row r="63" spans="1:8" ht="15.75" x14ac:dyDescent="0.25">
      <c r="A63" s="1110"/>
      <c r="B63" s="965" t="s">
        <v>2601</v>
      </c>
      <c r="C63" s="965"/>
      <c r="D63" s="965"/>
      <c r="E63" s="965"/>
      <c r="F63" s="965"/>
      <c r="G63" s="965"/>
      <c r="H63" s="965"/>
    </row>
    <row r="64" spans="1:8" ht="12" thickBot="1" x14ac:dyDescent="0.25">
      <c r="B64" s="920"/>
      <c r="C64" s="920"/>
      <c r="D64" s="920"/>
      <c r="E64" s="183"/>
      <c r="F64" s="183"/>
      <c r="G64" s="928"/>
      <c r="H64" s="100" t="s">
        <v>73</v>
      </c>
    </row>
    <row r="65" spans="1:8" ht="31.5" customHeight="1" thickBot="1" x14ac:dyDescent="0.25">
      <c r="A65" s="3024" t="s">
        <v>7</v>
      </c>
      <c r="B65" s="3025" t="s">
        <v>281</v>
      </c>
      <c r="C65" s="3026" t="s">
        <v>2602</v>
      </c>
      <c r="D65" s="3027" t="s">
        <v>2591</v>
      </c>
      <c r="E65" s="3028" t="s">
        <v>94</v>
      </c>
      <c r="F65" s="3270" t="s">
        <v>2656</v>
      </c>
      <c r="G65" s="3521" t="s">
        <v>95</v>
      </c>
      <c r="H65" s="3522"/>
    </row>
    <row r="66" spans="1:8" ht="12" thickBot="1" x14ac:dyDescent="0.25">
      <c r="A66" s="111">
        <f>SUM(A67:A86)</f>
        <v>4130</v>
      </c>
      <c r="B66" s="297" t="s">
        <v>3</v>
      </c>
      <c r="C66" s="470" t="s">
        <v>96</v>
      </c>
      <c r="D66" s="297" t="s">
        <v>97</v>
      </c>
      <c r="E66" s="111">
        <f>SUM(E67:E86)</f>
        <v>4260</v>
      </c>
      <c r="F66" s="111">
        <f>SUM(F67:F86)</f>
        <v>4460</v>
      </c>
      <c r="G66" s="3537" t="s">
        <v>10</v>
      </c>
      <c r="H66" s="3538"/>
    </row>
    <row r="67" spans="1:8" ht="22.5" x14ac:dyDescent="0.2">
      <c r="A67" s="272">
        <v>700</v>
      </c>
      <c r="B67" s="1415" t="s">
        <v>3</v>
      </c>
      <c r="C67" s="815" t="s">
        <v>1587</v>
      </c>
      <c r="D67" s="1416" t="s">
        <v>1588</v>
      </c>
      <c r="E67" s="276">
        <v>1000</v>
      </c>
      <c r="F67" s="2582">
        <v>1000</v>
      </c>
      <c r="G67" s="3583" t="s">
        <v>2603</v>
      </c>
      <c r="H67" s="3584"/>
    </row>
    <row r="68" spans="1:8" x14ac:dyDescent="0.2">
      <c r="A68" s="272">
        <v>200</v>
      </c>
      <c r="B68" s="1263" t="s">
        <v>3</v>
      </c>
      <c r="C68" s="799" t="s">
        <v>1601</v>
      </c>
      <c r="D68" s="1416" t="s">
        <v>1602</v>
      </c>
      <c r="E68" s="276">
        <v>200</v>
      </c>
      <c r="F68" s="2582">
        <v>200</v>
      </c>
      <c r="G68" s="3583" t="s">
        <v>2603</v>
      </c>
      <c r="H68" s="3584"/>
    </row>
    <row r="69" spans="1:8" ht="47.25" customHeight="1" x14ac:dyDescent="0.2">
      <c r="A69" s="1418"/>
      <c r="B69" s="1263" t="s">
        <v>3</v>
      </c>
      <c r="C69" s="1428" t="s">
        <v>1605</v>
      </c>
      <c r="D69" s="1429" t="s">
        <v>1606</v>
      </c>
      <c r="E69" s="1419"/>
      <c r="F69" s="2582">
        <v>200</v>
      </c>
      <c r="G69" s="3583" t="s">
        <v>2607</v>
      </c>
      <c r="H69" s="3584"/>
    </row>
    <row r="70" spans="1:8" x14ac:dyDescent="0.2">
      <c r="A70" s="272">
        <v>100</v>
      </c>
      <c r="B70" s="1263" t="s">
        <v>3</v>
      </c>
      <c r="C70" s="799" t="s">
        <v>1603</v>
      </c>
      <c r="D70" s="1416" t="s">
        <v>1604</v>
      </c>
      <c r="E70" s="276">
        <v>100</v>
      </c>
      <c r="F70" s="2582">
        <v>100</v>
      </c>
      <c r="G70" s="3583" t="s">
        <v>2603</v>
      </c>
      <c r="H70" s="3584"/>
    </row>
    <row r="71" spans="1:8" x14ac:dyDescent="0.2">
      <c r="A71" s="1418">
        <v>100</v>
      </c>
      <c r="B71" s="1263" t="s">
        <v>3</v>
      </c>
      <c r="C71" s="1428" t="s">
        <v>1615</v>
      </c>
      <c r="D71" s="1429" t="s">
        <v>1616</v>
      </c>
      <c r="E71" s="1419">
        <v>100</v>
      </c>
      <c r="F71" s="2583">
        <v>100</v>
      </c>
      <c r="G71" s="3583" t="s">
        <v>2603</v>
      </c>
      <c r="H71" s="3584"/>
    </row>
    <row r="72" spans="1:8" x14ac:dyDescent="0.2">
      <c r="A72" s="1418"/>
      <c r="B72" s="1263" t="s">
        <v>3</v>
      </c>
      <c r="C72" s="1428" t="s">
        <v>1617</v>
      </c>
      <c r="D72" s="1429" t="s">
        <v>1618</v>
      </c>
      <c r="E72" s="1419">
        <v>100</v>
      </c>
      <c r="F72" s="2583">
        <v>100</v>
      </c>
      <c r="G72" s="3583" t="s">
        <v>2603</v>
      </c>
      <c r="H72" s="3584"/>
    </row>
    <row r="73" spans="1:8" x14ac:dyDescent="0.2">
      <c r="A73" s="3141">
        <v>100</v>
      </c>
      <c r="B73" s="1415"/>
      <c r="C73" s="1423" t="s">
        <v>1593</v>
      </c>
      <c r="D73" s="1424" t="s">
        <v>1594</v>
      </c>
      <c r="E73" s="3160">
        <v>100</v>
      </c>
      <c r="F73" s="2583">
        <v>100</v>
      </c>
      <c r="G73" s="3583" t="s">
        <v>2603</v>
      </c>
      <c r="H73" s="3584"/>
    </row>
    <row r="74" spans="1:8" x14ac:dyDescent="0.2">
      <c r="A74" s="1418">
        <v>170</v>
      </c>
      <c r="B74" s="1263" t="s">
        <v>3</v>
      </c>
      <c r="C74" s="1428" t="s">
        <v>1636</v>
      </c>
      <c r="D74" s="1429" t="s">
        <v>1637</v>
      </c>
      <c r="E74" s="1419">
        <v>200</v>
      </c>
      <c r="F74" s="2583">
        <v>200</v>
      </c>
      <c r="G74" s="3583" t="s">
        <v>2603</v>
      </c>
      <c r="H74" s="3584"/>
    </row>
    <row r="75" spans="1:8" ht="36.75" customHeight="1" x14ac:dyDescent="0.2">
      <c r="A75" s="272">
        <v>100</v>
      </c>
      <c r="B75" s="1415" t="s">
        <v>3</v>
      </c>
      <c r="C75" s="815" t="s">
        <v>1582</v>
      </c>
      <c r="D75" s="1416" t="s">
        <v>1583</v>
      </c>
      <c r="E75" s="276">
        <v>100</v>
      </c>
      <c r="F75" s="2582">
        <v>100</v>
      </c>
      <c r="G75" s="3583" t="s">
        <v>2606</v>
      </c>
      <c r="H75" s="3584"/>
    </row>
    <row r="76" spans="1:8" x14ac:dyDescent="0.2">
      <c r="A76" s="1418">
        <v>100</v>
      </c>
      <c r="B76" s="1263" t="s">
        <v>3</v>
      </c>
      <c r="C76" s="1428" t="s">
        <v>1624</v>
      </c>
      <c r="D76" s="1429" t="s">
        <v>1625</v>
      </c>
      <c r="E76" s="1419">
        <v>100</v>
      </c>
      <c r="F76" s="2583">
        <v>100</v>
      </c>
      <c r="G76" s="3583" t="s">
        <v>2603</v>
      </c>
      <c r="H76" s="3584"/>
    </row>
    <row r="77" spans="1:8" x14ac:dyDescent="0.2">
      <c r="A77" s="1146"/>
      <c r="B77" s="1415" t="s">
        <v>3</v>
      </c>
      <c r="C77" s="1080" t="s">
        <v>1661</v>
      </c>
      <c r="D77" s="1435" t="s">
        <v>1662</v>
      </c>
      <c r="E77" s="1419">
        <v>100</v>
      </c>
      <c r="F77" s="2582">
        <v>100</v>
      </c>
      <c r="G77" s="3583" t="s">
        <v>2603</v>
      </c>
      <c r="H77" s="3584"/>
    </row>
    <row r="78" spans="1:8" x14ac:dyDescent="0.2">
      <c r="A78" s="1418">
        <v>60</v>
      </c>
      <c r="B78" s="1263" t="s">
        <v>3</v>
      </c>
      <c r="C78" s="1428" t="s">
        <v>1613</v>
      </c>
      <c r="D78" s="1429" t="s">
        <v>1614</v>
      </c>
      <c r="E78" s="1419">
        <v>60</v>
      </c>
      <c r="F78" s="2583">
        <v>60</v>
      </c>
      <c r="G78" s="3583" t="s">
        <v>2603</v>
      </c>
      <c r="H78" s="3584"/>
    </row>
    <row r="79" spans="1:8" x14ac:dyDescent="0.2">
      <c r="A79" s="1418">
        <v>200</v>
      </c>
      <c r="B79" s="1425" t="s">
        <v>3</v>
      </c>
      <c r="C79" s="1376" t="s">
        <v>1640</v>
      </c>
      <c r="D79" s="1429" t="s">
        <v>1641</v>
      </c>
      <c r="E79" s="1419">
        <v>200</v>
      </c>
      <c r="F79" s="2583">
        <v>200</v>
      </c>
      <c r="G79" s="3583" t="s">
        <v>2603</v>
      </c>
      <c r="H79" s="3584"/>
    </row>
    <row r="80" spans="1:8" x14ac:dyDescent="0.2">
      <c r="A80" s="1146">
        <v>100</v>
      </c>
      <c r="B80" s="1425" t="s">
        <v>3</v>
      </c>
      <c r="C80" s="1034" t="s">
        <v>1642</v>
      </c>
      <c r="D80" s="1426" t="s">
        <v>1643</v>
      </c>
      <c r="E80" s="276">
        <v>100</v>
      </c>
      <c r="F80" s="2583">
        <v>100</v>
      </c>
      <c r="G80" s="3583" t="s">
        <v>2603</v>
      </c>
      <c r="H80" s="3584"/>
    </row>
    <row r="81" spans="1:8" x14ac:dyDescent="0.2">
      <c r="A81" s="1146">
        <v>100</v>
      </c>
      <c r="B81" s="1425" t="s">
        <v>3</v>
      </c>
      <c r="C81" s="1034" t="s">
        <v>1595</v>
      </c>
      <c r="D81" s="1426" t="s">
        <v>1596</v>
      </c>
      <c r="E81" s="276"/>
      <c r="F81" s="2805"/>
      <c r="G81" s="3583" t="s">
        <v>2603</v>
      </c>
      <c r="H81" s="3584"/>
    </row>
    <row r="82" spans="1:8" x14ac:dyDescent="0.2">
      <c r="A82" s="1146">
        <v>2000</v>
      </c>
      <c r="B82" s="1425" t="s">
        <v>3</v>
      </c>
      <c r="C82" s="1034" t="s">
        <v>1648</v>
      </c>
      <c r="D82" s="1426" t="s">
        <v>1649</v>
      </c>
      <c r="E82" s="276">
        <v>1500</v>
      </c>
      <c r="F82" s="2582">
        <v>1500</v>
      </c>
      <c r="G82" s="3583" t="s">
        <v>2603</v>
      </c>
      <c r="H82" s="3584"/>
    </row>
    <row r="83" spans="1:8" ht="22.5" x14ac:dyDescent="0.2">
      <c r="A83" s="272">
        <v>100</v>
      </c>
      <c r="B83" s="1415" t="s">
        <v>3</v>
      </c>
      <c r="C83" s="815" t="s">
        <v>1589</v>
      </c>
      <c r="D83" s="1416" t="s">
        <v>1590</v>
      </c>
      <c r="E83" s="276">
        <v>100</v>
      </c>
      <c r="F83" s="2582">
        <v>100</v>
      </c>
      <c r="G83" s="3583" t="s">
        <v>2603</v>
      </c>
      <c r="H83" s="3584"/>
    </row>
    <row r="84" spans="1:8" x14ac:dyDescent="0.2">
      <c r="A84" s="1146"/>
      <c r="B84" s="1425" t="s">
        <v>3</v>
      </c>
      <c r="C84" s="1034" t="s">
        <v>1655</v>
      </c>
      <c r="D84" s="1433" t="s">
        <v>1656</v>
      </c>
      <c r="E84" s="276">
        <v>70</v>
      </c>
      <c r="F84" s="2582">
        <v>70</v>
      </c>
      <c r="G84" s="3583" t="s">
        <v>2603</v>
      </c>
      <c r="H84" s="3584"/>
    </row>
    <row r="85" spans="1:8" x14ac:dyDescent="0.2">
      <c r="A85" s="1146"/>
      <c r="B85" s="1425" t="s">
        <v>3</v>
      </c>
      <c r="C85" s="1080" t="s">
        <v>1657</v>
      </c>
      <c r="D85" s="1434" t="s">
        <v>1658</v>
      </c>
      <c r="E85" s="276">
        <v>80</v>
      </c>
      <c r="F85" s="2582">
        <v>80</v>
      </c>
      <c r="G85" s="3583" t="s">
        <v>2603</v>
      </c>
      <c r="H85" s="3584"/>
    </row>
    <row r="86" spans="1:8" ht="12" thickBot="1" x14ac:dyDescent="0.25">
      <c r="A86" s="1155"/>
      <c r="B86" s="1748" t="s">
        <v>3</v>
      </c>
      <c r="C86" s="1088" t="s">
        <v>1659</v>
      </c>
      <c r="D86" s="3142" t="s">
        <v>1660</v>
      </c>
      <c r="E86" s="295">
        <v>50</v>
      </c>
      <c r="F86" s="2666">
        <v>50</v>
      </c>
      <c r="G86" s="3571" t="s">
        <v>2603</v>
      </c>
      <c r="H86" s="3572"/>
    </row>
    <row r="87" spans="1:8" x14ac:dyDescent="0.2">
      <c r="E87" s="1401"/>
      <c r="F87" s="1401"/>
      <c r="G87" s="1401"/>
      <c r="H87" s="1401"/>
    </row>
    <row r="88" spans="1:8" s="1110" customFormat="1" ht="15.75" x14ac:dyDescent="0.25">
      <c r="B88" s="965" t="s">
        <v>1553</v>
      </c>
      <c r="C88" s="965"/>
      <c r="D88" s="965"/>
      <c r="E88" s="965"/>
      <c r="F88" s="965"/>
      <c r="G88" s="965"/>
      <c r="H88" s="965"/>
    </row>
    <row r="89" spans="1:8" ht="12" thickBot="1" x14ac:dyDescent="0.25">
      <c r="B89" s="920"/>
      <c r="C89" s="920"/>
      <c r="D89" s="920"/>
      <c r="E89" s="183"/>
      <c r="F89" s="183"/>
      <c r="G89" s="928"/>
      <c r="H89" s="100" t="s">
        <v>73</v>
      </c>
    </row>
    <row r="90" spans="1:8" ht="31.5" customHeight="1" thickBot="1" x14ac:dyDescent="0.25">
      <c r="A90" s="3271" t="s">
        <v>7</v>
      </c>
      <c r="B90" s="3272" t="s">
        <v>281</v>
      </c>
      <c r="C90" s="3273" t="s">
        <v>1554</v>
      </c>
      <c r="D90" s="3274" t="s">
        <v>230</v>
      </c>
      <c r="E90" s="3276" t="s">
        <v>94</v>
      </c>
      <c r="F90" s="3270" t="s">
        <v>2656</v>
      </c>
      <c r="G90" s="3521" t="s">
        <v>95</v>
      </c>
      <c r="H90" s="3522"/>
    </row>
    <row r="91" spans="1:8" ht="12" thickBot="1" x14ac:dyDescent="0.25">
      <c r="A91" s="111">
        <f>A92+A96+A99+A131</f>
        <v>14249.5</v>
      </c>
      <c r="B91" s="297" t="s">
        <v>3</v>
      </c>
      <c r="C91" s="470" t="s">
        <v>96</v>
      </c>
      <c r="D91" s="297" t="s">
        <v>97</v>
      </c>
      <c r="E91" s="111">
        <f>E92+E96+E99+E131</f>
        <v>14239.5</v>
      </c>
      <c r="F91" s="111">
        <f>F92+F96+F99+F131+F133</f>
        <v>14039.5</v>
      </c>
      <c r="G91" s="3537" t="s">
        <v>10</v>
      </c>
      <c r="H91" s="3538"/>
    </row>
    <row r="92" spans="1:8" x14ac:dyDescent="0.2">
      <c r="A92" s="189">
        <f>SUM(A93:A95)</f>
        <v>4389</v>
      </c>
      <c r="B92" s="1402" t="s">
        <v>98</v>
      </c>
      <c r="C92" s="1403" t="s">
        <v>10</v>
      </c>
      <c r="D92" s="268" t="s">
        <v>1555</v>
      </c>
      <c r="E92" s="193">
        <f>4439-50</f>
        <v>4389</v>
      </c>
      <c r="F92" s="2662">
        <f>F93+F94+F95</f>
        <v>4389</v>
      </c>
      <c r="G92" s="3583"/>
      <c r="H92" s="3584"/>
    </row>
    <row r="93" spans="1:8" x14ac:dyDescent="0.2">
      <c r="A93" s="1404">
        <v>1577.32</v>
      </c>
      <c r="B93" s="270" t="s">
        <v>3</v>
      </c>
      <c r="C93" s="1405" t="s">
        <v>1556</v>
      </c>
      <c r="D93" s="271" t="s">
        <v>1557</v>
      </c>
      <c r="E93" s="199"/>
      <c r="F93" s="2663">
        <v>1235.78</v>
      </c>
      <c r="G93" s="3583"/>
      <c r="H93" s="3584"/>
    </row>
    <row r="94" spans="1:8" x14ac:dyDescent="0.2">
      <c r="A94" s="1404">
        <v>1235.78</v>
      </c>
      <c r="B94" s="270" t="s">
        <v>3</v>
      </c>
      <c r="C94" s="1405" t="s">
        <v>1558</v>
      </c>
      <c r="D94" s="271" t="s">
        <v>1559</v>
      </c>
      <c r="E94" s="199"/>
      <c r="F94" s="2663">
        <v>1575.9</v>
      </c>
      <c r="G94" s="3583"/>
      <c r="H94" s="3584"/>
    </row>
    <row r="95" spans="1:8" x14ac:dyDescent="0.2">
      <c r="A95" s="1406">
        <v>1575.9</v>
      </c>
      <c r="B95" s="270" t="s">
        <v>3</v>
      </c>
      <c r="C95" s="1405" t="s">
        <v>1560</v>
      </c>
      <c r="D95" s="271" t="s">
        <v>1561</v>
      </c>
      <c r="E95" s="199"/>
      <c r="F95" s="2663">
        <v>1577.32</v>
      </c>
      <c r="G95" s="3583"/>
      <c r="H95" s="3584"/>
    </row>
    <row r="96" spans="1:8" x14ac:dyDescent="0.2">
      <c r="A96" s="216">
        <f>SUM(A97:A98)</f>
        <v>1985.5</v>
      </c>
      <c r="B96" s="1407" t="s">
        <v>98</v>
      </c>
      <c r="C96" s="1408" t="s">
        <v>10</v>
      </c>
      <c r="D96" s="1409" t="s">
        <v>1562</v>
      </c>
      <c r="E96" s="220">
        <v>1985.5</v>
      </c>
      <c r="F96" s="2807">
        <f>F97+F98</f>
        <v>1985.5</v>
      </c>
      <c r="G96" s="3583"/>
      <c r="H96" s="3584"/>
    </row>
    <row r="97" spans="1:10" x14ac:dyDescent="0.2">
      <c r="A97" s="1406">
        <v>1463</v>
      </c>
      <c r="B97" s="270" t="s">
        <v>3</v>
      </c>
      <c r="C97" s="1405" t="s">
        <v>1563</v>
      </c>
      <c r="D97" s="271" t="s">
        <v>1564</v>
      </c>
      <c r="E97" s="199"/>
      <c r="F97" s="2663">
        <v>1463</v>
      </c>
      <c r="G97" s="3583"/>
      <c r="H97" s="3584"/>
    </row>
    <row r="98" spans="1:10" x14ac:dyDescent="0.2">
      <c r="A98" s="195">
        <v>522.5</v>
      </c>
      <c r="B98" s="270" t="s">
        <v>3</v>
      </c>
      <c r="C98" s="1405" t="s">
        <v>1565</v>
      </c>
      <c r="D98" s="271" t="s">
        <v>1566</v>
      </c>
      <c r="E98" s="199"/>
      <c r="F98" s="2663">
        <v>522.5</v>
      </c>
      <c r="G98" s="3583"/>
      <c r="H98" s="3584"/>
    </row>
    <row r="99" spans="1:10" x14ac:dyDescent="0.2">
      <c r="A99" s="1410">
        <f>SUM(A100:A130)</f>
        <v>7775</v>
      </c>
      <c r="B99" s="1411" t="s">
        <v>98</v>
      </c>
      <c r="C99" s="1412" t="s">
        <v>10</v>
      </c>
      <c r="D99" s="1413" t="s">
        <v>1567</v>
      </c>
      <c r="E99" s="1414">
        <f>SUM(E100:E130)</f>
        <v>7765</v>
      </c>
      <c r="F99" s="2808">
        <f>SUM(F100:F130)</f>
        <v>7565</v>
      </c>
      <c r="G99" s="3583"/>
      <c r="H99" s="3584"/>
    </row>
    <row r="100" spans="1:10" ht="22.5" x14ac:dyDescent="0.2">
      <c r="A100" s="272">
        <v>1000</v>
      </c>
      <c r="B100" s="1415" t="s">
        <v>3</v>
      </c>
      <c r="C100" s="815" t="s">
        <v>1568</v>
      </c>
      <c r="D100" s="1416" t="s">
        <v>1569</v>
      </c>
      <c r="E100" s="276">
        <v>1000</v>
      </c>
      <c r="F100" s="2582">
        <v>1000</v>
      </c>
      <c r="G100" s="3583"/>
      <c r="H100" s="3584"/>
    </row>
    <row r="101" spans="1:10" x14ac:dyDescent="0.2">
      <c r="A101" s="272">
        <v>1000</v>
      </c>
      <c r="B101" s="1415" t="s">
        <v>3</v>
      </c>
      <c r="C101" s="815" t="s">
        <v>1570</v>
      </c>
      <c r="D101" s="1417" t="s">
        <v>1571</v>
      </c>
      <c r="E101" s="276">
        <v>1000</v>
      </c>
      <c r="F101" s="2582">
        <v>1000</v>
      </c>
      <c r="G101" s="3583"/>
      <c r="H101" s="3584"/>
    </row>
    <row r="102" spans="1:10" x14ac:dyDescent="0.2">
      <c r="A102" s="272">
        <v>1000</v>
      </c>
      <c r="B102" s="1415" t="s">
        <v>3</v>
      </c>
      <c r="C102" s="815" t="s">
        <v>1572</v>
      </c>
      <c r="D102" s="1417" t="s">
        <v>1573</v>
      </c>
      <c r="E102" s="276">
        <v>1000</v>
      </c>
      <c r="F102" s="2582">
        <v>1000</v>
      </c>
      <c r="G102" s="3583"/>
      <c r="H102" s="3584"/>
    </row>
    <row r="103" spans="1:10" ht="22.5" x14ac:dyDescent="0.2">
      <c r="A103" s="272">
        <v>1000</v>
      </c>
      <c r="B103" s="1415" t="s">
        <v>3</v>
      </c>
      <c r="C103" s="815" t="s">
        <v>1574</v>
      </c>
      <c r="D103" s="1416" t="s">
        <v>1575</v>
      </c>
      <c r="E103" s="276">
        <v>1000</v>
      </c>
      <c r="F103" s="2582">
        <v>1000</v>
      </c>
      <c r="G103" s="3583"/>
      <c r="H103" s="3584"/>
    </row>
    <row r="104" spans="1:10" ht="22.5" x14ac:dyDescent="0.2">
      <c r="A104" s="272">
        <v>1000</v>
      </c>
      <c r="B104" s="1415" t="s">
        <v>3</v>
      </c>
      <c r="C104" s="815" t="s">
        <v>1576</v>
      </c>
      <c r="D104" s="1416" t="s">
        <v>1577</v>
      </c>
      <c r="E104" s="276">
        <v>1000</v>
      </c>
      <c r="F104" s="2582">
        <v>1000</v>
      </c>
      <c r="G104" s="3583"/>
      <c r="H104" s="3584"/>
    </row>
    <row r="105" spans="1:10" ht="22.5" x14ac:dyDescent="0.2">
      <c r="A105" s="272">
        <v>50</v>
      </c>
      <c r="B105" s="1415" t="s">
        <v>3</v>
      </c>
      <c r="C105" s="815" t="s">
        <v>1578</v>
      </c>
      <c r="D105" s="1416" t="s">
        <v>1579</v>
      </c>
      <c r="E105" s="276">
        <v>50</v>
      </c>
      <c r="F105" s="2582">
        <v>50</v>
      </c>
      <c r="G105" s="3583"/>
      <c r="H105" s="3584"/>
      <c r="I105" s="1367"/>
      <c r="J105" s="1367"/>
    </row>
    <row r="106" spans="1:10" x14ac:dyDescent="0.2">
      <c r="A106" s="1418">
        <v>350</v>
      </c>
      <c r="B106" s="1415" t="s">
        <v>3</v>
      </c>
      <c r="C106" s="815" t="s">
        <v>1580</v>
      </c>
      <c r="D106" s="1416" t="s">
        <v>1581</v>
      </c>
      <c r="E106" s="1419">
        <v>350</v>
      </c>
      <c r="F106" s="2582">
        <v>350</v>
      </c>
      <c r="G106" s="3583"/>
      <c r="H106" s="3584"/>
      <c r="I106" s="1367"/>
      <c r="J106" s="1367"/>
    </row>
    <row r="107" spans="1:10" ht="46.5" customHeight="1" x14ac:dyDescent="0.2">
      <c r="A107" s="272">
        <v>500</v>
      </c>
      <c r="B107" s="1415" t="s">
        <v>3</v>
      </c>
      <c r="C107" s="815" t="s">
        <v>1584</v>
      </c>
      <c r="D107" s="1416" t="s">
        <v>1585</v>
      </c>
      <c r="E107" s="276">
        <v>600</v>
      </c>
      <c r="F107" s="2582">
        <v>500</v>
      </c>
      <c r="G107" s="3583" t="s">
        <v>1586</v>
      </c>
      <c r="H107" s="3584"/>
      <c r="I107" s="1367"/>
      <c r="J107" s="1367"/>
    </row>
    <row r="108" spans="1:10" ht="22.5" x14ac:dyDescent="0.2">
      <c r="A108" s="1418">
        <v>50</v>
      </c>
      <c r="B108" s="1421" t="s">
        <v>3</v>
      </c>
      <c r="C108" s="815" t="s">
        <v>1591</v>
      </c>
      <c r="D108" s="1422" t="s">
        <v>1592</v>
      </c>
      <c r="E108" s="1419">
        <v>50</v>
      </c>
      <c r="F108" s="2583">
        <v>50</v>
      </c>
      <c r="G108" s="3583"/>
      <c r="H108" s="3584"/>
      <c r="I108" s="1367"/>
      <c r="J108" s="1367"/>
    </row>
    <row r="109" spans="1:10" s="928" customFormat="1" x14ac:dyDescent="0.25">
      <c r="A109" s="1146">
        <v>50</v>
      </c>
      <c r="B109" s="1425" t="s">
        <v>3</v>
      </c>
      <c r="C109" s="1034" t="s">
        <v>1597</v>
      </c>
      <c r="D109" s="1426" t="s">
        <v>1598</v>
      </c>
      <c r="E109" s="276">
        <v>50</v>
      </c>
      <c r="F109" s="2583">
        <v>50</v>
      </c>
      <c r="G109" s="3583"/>
      <c r="H109" s="3584"/>
    </row>
    <row r="110" spans="1:10" s="928" customFormat="1" x14ac:dyDescent="0.25">
      <c r="A110" s="272">
        <v>100</v>
      </c>
      <c r="B110" s="1263" t="s">
        <v>3</v>
      </c>
      <c r="C110" s="1394" t="s">
        <v>1599</v>
      </c>
      <c r="D110" s="1427" t="s">
        <v>1600</v>
      </c>
      <c r="E110" s="276">
        <v>100</v>
      </c>
      <c r="F110" s="2582">
        <v>100</v>
      </c>
      <c r="G110" s="3583"/>
      <c r="H110" s="3584"/>
      <c r="I110" s="1160"/>
      <c r="J110" s="1160"/>
    </row>
    <row r="111" spans="1:10" s="928" customFormat="1" x14ac:dyDescent="0.25">
      <c r="A111" s="1430">
        <v>50</v>
      </c>
      <c r="B111" s="1263" t="s">
        <v>3</v>
      </c>
      <c r="C111" s="1428" t="s">
        <v>1607</v>
      </c>
      <c r="D111" s="1429" t="s">
        <v>1608</v>
      </c>
      <c r="E111" s="1431">
        <v>0</v>
      </c>
      <c r="F111" s="2773"/>
      <c r="G111" s="3583"/>
      <c r="H111" s="3584"/>
    </row>
    <row r="112" spans="1:10" s="928" customFormat="1" x14ac:dyDescent="0.25">
      <c r="A112" s="1430"/>
      <c r="B112" s="1263" t="s">
        <v>3</v>
      </c>
      <c r="C112" s="1428" t="s">
        <v>1609</v>
      </c>
      <c r="D112" s="1429" t="s">
        <v>1610</v>
      </c>
      <c r="E112" s="1431">
        <v>20</v>
      </c>
      <c r="F112" s="2583">
        <v>20</v>
      </c>
      <c r="G112" s="3583"/>
      <c r="H112" s="3584"/>
    </row>
    <row r="113" spans="1:8" s="928" customFormat="1" x14ac:dyDescent="0.25">
      <c r="A113" s="1418"/>
      <c r="B113" s="1263" t="s">
        <v>3</v>
      </c>
      <c r="C113" s="1428" t="s">
        <v>1611</v>
      </c>
      <c r="D113" s="1429" t="s">
        <v>1612</v>
      </c>
      <c r="E113" s="1419"/>
      <c r="F113" s="2583">
        <v>0</v>
      </c>
      <c r="G113" s="3583"/>
      <c r="H113" s="3584"/>
    </row>
    <row r="114" spans="1:8" s="928" customFormat="1" x14ac:dyDescent="0.25">
      <c r="A114" s="1418">
        <v>50</v>
      </c>
      <c r="B114" s="1263" t="s">
        <v>3</v>
      </c>
      <c r="C114" s="1428" t="s">
        <v>1619</v>
      </c>
      <c r="D114" s="1429" t="s">
        <v>1620</v>
      </c>
      <c r="E114" s="1419">
        <v>50</v>
      </c>
      <c r="F114" s="2583">
        <v>50</v>
      </c>
      <c r="G114" s="3583"/>
      <c r="H114" s="3584"/>
    </row>
    <row r="115" spans="1:8" s="928" customFormat="1" ht="46.5" customHeight="1" x14ac:dyDescent="0.25">
      <c r="A115" s="1418">
        <v>130</v>
      </c>
      <c r="B115" s="1263" t="s">
        <v>3</v>
      </c>
      <c r="C115" s="1428" t="s">
        <v>1621</v>
      </c>
      <c r="D115" s="1429" t="s">
        <v>1622</v>
      </c>
      <c r="E115" s="1419">
        <v>150</v>
      </c>
      <c r="F115" s="2583">
        <v>130</v>
      </c>
      <c r="G115" s="3583" t="s">
        <v>1623</v>
      </c>
      <c r="H115" s="3584"/>
    </row>
    <row r="116" spans="1:8" s="928" customFormat="1" x14ac:dyDescent="0.25">
      <c r="A116" s="1418">
        <v>400</v>
      </c>
      <c r="B116" s="1263" t="s">
        <v>3</v>
      </c>
      <c r="C116" s="1428" t="s">
        <v>1626</v>
      </c>
      <c r="D116" s="1429" t="s">
        <v>1627</v>
      </c>
      <c r="E116" s="1419">
        <v>400</v>
      </c>
      <c r="F116" s="2583">
        <v>400</v>
      </c>
      <c r="G116" s="3583"/>
      <c r="H116" s="3584"/>
    </row>
    <row r="117" spans="1:8" s="928" customFormat="1" x14ac:dyDescent="0.25">
      <c r="A117" s="1418"/>
      <c r="B117" s="1263" t="s">
        <v>3</v>
      </c>
      <c r="C117" s="1428" t="s">
        <v>1628</v>
      </c>
      <c r="D117" s="1429" t="s">
        <v>1629</v>
      </c>
      <c r="E117" s="1419"/>
      <c r="F117" s="2583"/>
      <c r="G117" s="3583"/>
      <c r="H117" s="3584"/>
    </row>
    <row r="118" spans="1:8" s="928" customFormat="1" x14ac:dyDescent="0.25">
      <c r="A118" s="1418"/>
      <c r="B118" s="1263" t="s">
        <v>3</v>
      </c>
      <c r="C118" s="1428" t="s">
        <v>1630</v>
      </c>
      <c r="D118" s="1429" t="s">
        <v>1631</v>
      </c>
      <c r="E118" s="1419"/>
      <c r="F118" s="2583"/>
      <c r="G118" s="3583"/>
      <c r="H118" s="3584"/>
    </row>
    <row r="119" spans="1:8" s="928" customFormat="1" x14ac:dyDescent="0.25">
      <c r="A119" s="1418"/>
      <c r="B119" s="1263" t="s">
        <v>3</v>
      </c>
      <c r="C119" s="1428" t="s">
        <v>1632</v>
      </c>
      <c r="D119" s="1429" t="s">
        <v>1633</v>
      </c>
      <c r="E119" s="1419"/>
      <c r="F119" s="2583"/>
      <c r="G119" s="3583"/>
      <c r="H119" s="3584"/>
    </row>
    <row r="120" spans="1:8" s="928" customFormat="1" x14ac:dyDescent="0.25">
      <c r="A120" s="1418"/>
      <c r="B120" s="1263" t="s">
        <v>3</v>
      </c>
      <c r="C120" s="1428" t="s">
        <v>1634</v>
      </c>
      <c r="D120" s="1429" t="s">
        <v>1635</v>
      </c>
      <c r="E120" s="1419"/>
      <c r="F120" s="2583"/>
      <c r="G120" s="3583"/>
      <c r="H120" s="3584"/>
    </row>
    <row r="121" spans="1:8" s="928" customFormat="1" x14ac:dyDescent="0.25">
      <c r="A121" s="272">
        <v>70</v>
      </c>
      <c r="B121" s="1263" t="s">
        <v>3</v>
      </c>
      <c r="C121" s="1428" t="s">
        <v>1638</v>
      </c>
      <c r="D121" s="1429" t="s">
        <v>1639</v>
      </c>
      <c r="E121" s="276">
        <v>70</v>
      </c>
      <c r="F121" s="2582">
        <v>70</v>
      </c>
      <c r="G121" s="3555"/>
      <c r="H121" s="3556"/>
    </row>
    <row r="122" spans="1:8" s="928" customFormat="1" ht="34.5" thickBot="1" x14ac:dyDescent="0.3">
      <c r="A122" s="3139">
        <v>400</v>
      </c>
      <c r="B122" s="3368" t="s">
        <v>3</v>
      </c>
      <c r="C122" s="3369" t="s">
        <v>1644</v>
      </c>
      <c r="D122" s="3370" t="s">
        <v>1645</v>
      </c>
      <c r="E122" s="3140">
        <v>400</v>
      </c>
      <c r="F122" s="3144">
        <v>400</v>
      </c>
      <c r="G122" s="3571"/>
      <c r="H122" s="3572"/>
    </row>
    <row r="123" spans="1:8" s="928" customFormat="1" x14ac:dyDescent="0.25">
      <c r="A123" s="1521"/>
      <c r="B123" s="1145"/>
      <c r="C123" s="3366"/>
      <c r="D123" s="3367"/>
      <c r="E123" s="1521"/>
      <c r="F123" s="1521"/>
      <c r="G123" s="1048"/>
      <c r="H123" s="1048"/>
    </row>
    <row r="124" spans="1:8" s="928" customFormat="1" ht="15.75" x14ac:dyDescent="0.25">
      <c r="A124" s="1110"/>
      <c r="B124" s="965" t="s">
        <v>1553</v>
      </c>
      <c r="C124" s="965"/>
      <c r="D124" s="965"/>
      <c r="E124" s="965"/>
      <c r="F124" s="965"/>
      <c r="G124" s="965"/>
      <c r="H124" s="965"/>
    </row>
    <row r="125" spans="1:8" s="928" customFormat="1" ht="12" thickBot="1" x14ac:dyDescent="0.25">
      <c r="A125" s="897"/>
      <c r="B125" s="920"/>
      <c r="C125" s="920"/>
      <c r="D125" s="920"/>
      <c r="E125" s="183"/>
      <c r="F125" s="183"/>
      <c r="H125" s="100" t="s">
        <v>73</v>
      </c>
    </row>
    <row r="126" spans="1:8" s="928" customFormat="1" ht="27.75" customHeight="1" thickBot="1" x14ac:dyDescent="0.3">
      <c r="A126" s="3271" t="s">
        <v>7</v>
      </c>
      <c r="B126" s="3272" t="s">
        <v>281</v>
      </c>
      <c r="C126" s="3273" t="s">
        <v>1554</v>
      </c>
      <c r="D126" s="3274" t="s">
        <v>230</v>
      </c>
      <c r="E126" s="3276" t="s">
        <v>94</v>
      </c>
      <c r="F126" s="3270" t="s">
        <v>2656</v>
      </c>
      <c r="G126" s="3521" t="s">
        <v>95</v>
      </c>
      <c r="H126" s="3522"/>
    </row>
    <row r="127" spans="1:8" s="928" customFormat="1" ht="12" thickBot="1" x14ac:dyDescent="0.3">
      <c r="A127" s="3351" t="s">
        <v>177</v>
      </c>
      <c r="B127" s="430" t="s">
        <v>3</v>
      </c>
      <c r="C127" s="431" t="s">
        <v>96</v>
      </c>
      <c r="D127" s="432" t="s">
        <v>97</v>
      </c>
      <c r="E127" s="3348" t="s">
        <v>2672</v>
      </c>
      <c r="F127" s="3349" t="s">
        <v>177</v>
      </c>
      <c r="G127" s="3527" t="s">
        <v>10</v>
      </c>
      <c r="H127" s="3528"/>
    </row>
    <row r="128" spans="1:8" s="928" customFormat="1" x14ac:dyDescent="0.25">
      <c r="A128" s="1146">
        <v>75</v>
      </c>
      <c r="B128" s="1425" t="s">
        <v>3</v>
      </c>
      <c r="C128" s="1034" t="s">
        <v>1646</v>
      </c>
      <c r="D128" s="1426" t="s">
        <v>1647</v>
      </c>
      <c r="E128" s="276">
        <v>75</v>
      </c>
      <c r="F128" s="2582">
        <v>75</v>
      </c>
      <c r="G128" s="3583"/>
      <c r="H128" s="3584"/>
    </row>
    <row r="129" spans="1:8" s="928" customFormat="1" ht="44.25" customHeight="1" x14ac:dyDescent="0.25">
      <c r="A129" s="1146">
        <v>400</v>
      </c>
      <c r="B129" s="1425" t="s">
        <v>3</v>
      </c>
      <c r="C129" s="1034" t="s">
        <v>1650</v>
      </c>
      <c r="D129" s="1426" t="s">
        <v>1651</v>
      </c>
      <c r="E129" s="276">
        <v>400</v>
      </c>
      <c r="F129" s="2582">
        <v>320</v>
      </c>
      <c r="G129" s="3583" t="s">
        <v>1652</v>
      </c>
      <c r="H129" s="3584"/>
    </row>
    <row r="130" spans="1:8" s="928" customFormat="1" x14ac:dyDescent="0.25">
      <c r="A130" s="1146">
        <v>100</v>
      </c>
      <c r="B130" s="1425" t="s">
        <v>3</v>
      </c>
      <c r="C130" s="1034" t="s">
        <v>1653</v>
      </c>
      <c r="D130" s="1432" t="s">
        <v>1654</v>
      </c>
      <c r="E130" s="276"/>
      <c r="F130" s="2582"/>
      <c r="G130" s="3583"/>
      <c r="H130" s="3584"/>
    </row>
    <row r="131" spans="1:8" s="928" customFormat="1" x14ac:dyDescent="0.25">
      <c r="A131" s="1436">
        <v>100</v>
      </c>
      <c r="B131" s="1437" t="s">
        <v>98</v>
      </c>
      <c r="C131" s="805" t="s">
        <v>10</v>
      </c>
      <c r="D131" s="1438" t="s">
        <v>1663</v>
      </c>
      <c r="E131" s="836">
        <f>E132</f>
        <v>100</v>
      </c>
      <c r="F131" s="2805">
        <v>100</v>
      </c>
      <c r="G131" s="3583"/>
      <c r="H131" s="3584"/>
    </row>
    <row r="132" spans="1:8" s="928" customFormat="1" ht="33" customHeight="1" x14ac:dyDescent="0.25">
      <c r="A132" s="272">
        <v>100</v>
      </c>
      <c r="B132" s="1078" t="s">
        <v>3</v>
      </c>
      <c r="C132" s="799" t="s">
        <v>1664</v>
      </c>
      <c r="D132" s="210" t="s">
        <v>1665</v>
      </c>
      <c r="E132" s="801">
        <v>100</v>
      </c>
      <c r="F132" s="2582">
        <v>100</v>
      </c>
      <c r="G132" s="3583"/>
      <c r="H132" s="3584"/>
    </row>
    <row r="133" spans="1:8" ht="58.5" customHeight="1" thickBot="1" x14ac:dyDescent="0.25">
      <c r="A133" s="2823">
        <v>0</v>
      </c>
      <c r="B133" s="1439" t="s">
        <v>3</v>
      </c>
      <c r="C133" s="1440" t="s">
        <v>10</v>
      </c>
      <c r="D133" s="2809" t="s">
        <v>1666</v>
      </c>
      <c r="E133" s="2814">
        <v>0</v>
      </c>
      <c r="F133" s="2813">
        <v>0</v>
      </c>
      <c r="G133" s="3588" t="s">
        <v>1667</v>
      </c>
      <c r="H133" s="3589"/>
    </row>
    <row r="134" spans="1:8" ht="12.75" customHeight="1" x14ac:dyDescent="0.2">
      <c r="A134" s="2820"/>
      <c r="B134" s="2817"/>
      <c r="C134" s="2818"/>
      <c r="D134" s="2819"/>
      <c r="E134" s="2821"/>
      <c r="F134" s="2821"/>
      <c r="G134" s="2821"/>
      <c r="H134" s="2822"/>
    </row>
    <row r="135" spans="1:8" s="928" customFormat="1" ht="15.75" x14ac:dyDescent="0.25">
      <c r="B135" s="965" t="s">
        <v>1668</v>
      </c>
      <c r="C135" s="124"/>
      <c r="D135" s="124"/>
      <c r="E135" s="124"/>
      <c r="F135" s="124"/>
      <c r="G135" s="124"/>
      <c r="H135" s="124"/>
    </row>
    <row r="136" spans="1:8" s="928" customFormat="1" ht="12" thickBot="1" x14ac:dyDescent="0.3">
      <c r="B136" s="920"/>
      <c r="C136" s="920"/>
      <c r="D136" s="920"/>
      <c r="E136" s="100"/>
      <c r="F136" s="100"/>
      <c r="H136" s="100" t="s">
        <v>73</v>
      </c>
    </row>
    <row r="137" spans="1:8" s="928" customFormat="1" ht="28.5" customHeight="1" thickBot="1" x14ac:dyDescent="0.3">
      <c r="A137" s="3271" t="s">
        <v>7</v>
      </c>
      <c r="B137" s="2524" t="s">
        <v>91</v>
      </c>
      <c r="C137" s="2525" t="s">
        <v>1669</v>
      </c>
      <c r="D137" s="3274" t="s">
        <v>276</v>
      </c>
      <c r="E137" s="3276" t="s">
        <v>94</v>
      </c>
      <c r="F137" s="3270" t="s">
        <v>2656</v>
      </c>
      <c r="G137" s="3521" t="s">
        <v>95</v>
      </c>
      <c r="H137" s="3522"/>
    </row>
    <row r="138" spans="1:8" s="928" customFormat="1" ht="12" thickBot="1" x14ac:dyDescent="0.3">
      <c r="A138" s="111">
        <f>A139</f>
        <v>0</v>
      </c>
      <c r="B138" s="109" t="s">
        <v>3</v>
      </c>
      <c r="C138" s="297" t="s">
        <v>96</v>
      </c>
      <c r="D138" s="297" t="s">
        <v>97</v>
      </c>
      <c r="E138" s="111">
        <f>E139</f>
        <v>0</v>
      </c>
      <c r="F138" s="1005">
        <f>F139</f>
        <v>0</v>
      </c>
      <c r="G138" s="3537" t="s">
        <v>10</v>
      </c>
      <c r="H138" s="3538"/>
    </row>
    <row r="139" spans="1:8" s="928" customFormat="1" ht="12" thickBot="1" x14ac:dyDescent="0.3">
      <c r="A139" s="3371">
        <v>0</v>
      </c>
      <c r="B139" s="3372" t="s">
        <v>10</v>
      </c>
      <c r="C139" s="3373" t="s">
        <v>10</v>
      </c>
      <c r="D139" s="3374" t="s">
        <v>277</v>
      </c>
      <c r="E139" s="3375">
        <v>0</v>
      </c>
      <c r="F139" s="3376">
        <v>0</v>
      </c>
      <c r="G139" s="3571"/>
      <c r="H139" s="3572"/>
    </row>
    <row r="140" spans="1:8" s="928" customFormat="1" x14ac:dyDescent="0.2">
      <c r="A140" s="897"/>
      <c r="B140" s="1442"/>
      <c r="C140" s="1443"/>
      <c r="D140" s="1444"/>
      <c r="E140" s="1445"/>
      <c r="F140" s="1445"/>
      <c r="G140" s="1445"/>
      <c r="H140" s="1445"/>
    </row>
    <row r="141" spans="1:8" s="928" customFormat="1" ht="15.75" x14ac:dyDescent="0.25">
      <c r="A141" s="1110"/>
      <c r="B141" s="965" t="s">
        <v>1670</v>
      </c>
      <c r="C141" s="124"/>
      <c r="D141" s="124"/>
      <c r="E141" s="124"/>
      <c r="F141" s="124"/>
      <c r="G141" s="124"/>
      <c r="H141" s="124"/>
    </row>
    <row r="142" spans="1:8" s="928" customFormat="1" ht="12" thickBot="1" x14ac:dyDescent="0.3">
      <c r="B142" s="920"/>
      <c r="C142" s="1091"/>
      <c r="D142" s="920"/>
      <c r="E142" s="183"/>
      <c r="F142" s="183"/>
      <c r="H142" s="100" t="s">
        <v>73</v>
      </c>
    </row>
    <row r="143" spans="1:8" s="928" customFormat="1" ht="28.5" customHeight="1" thickBot="1" x14ac:dyDescent="0.3">
      <c r="A143" s="2179" t="s">
        <v>7</v>
      </c>
      <c r="B143" s="2199" t="s">
        <v>91</v>
      </c>
      <c r="C143" s="2196" t="s">
        <v>1671</v>
      </c>
      <c r="D143" s="2187" t="s">
        <v>387</v>
      </c>
      <c r="E143" s="2597" t="s">
        <v>94</v>
      </c>
      <c r="F143" s="3270" t="s">
        <v>2656</v>
      </c>
      <c r="G143" s="3521" t="s">
        <v>95</v>
      </c>
      <c r="H143" s="3522"/>
    </row>
    <row r="144" spans="1:8" s="928" customFormat="1" ht="12" thickBot="1" x14ac:dyDescent="0.3">
      <c r="A144" s="263">
        <f>SUM(A145:A156)</f>
        <v>11238.05</v>
      </c>
      <c r="B144" s="128" t="s">
        <v>3</v>
      </c>
      <c r="C144" s="470" t="s">
        <v>96</v>
      </c>
      <c r="D144" s="297" t="s">
        <v>97</v>
      </c>
      <c r="E144" s="111">
        <f>SUM(E145:E158)</f>
        <v>2874</v>
      </c>
      <c r="F144" s="111">
        <f>SUM(F145:F158)</f>
        <v>2842.19</v>
      </c>
      <c r="G144" s="3537" t="s">
        <v>10</v>
      </c>
      <c r="H144" s="3538"/>
    </row>
    <row r="145" spans="1:8" s="928" customFormat="1" ht="21.75" customHeight="1" x14ac:dyDescent="0.25">
      <c r="A145" s="472">
        <v>187.5</v>
      </c>
      <c r="B145" s="1092" t="s">
        <v>3</v>
      </c>
      <c r="C145" s="1446" t="s">
        <v>1672</v>
      </c>
      <c r="D145" s="1094" t="s">
        <v>1673</v>
      </c>
      <c r="E145" s="476">
        <v>187.5</v>
      </c>
      <c r="F145" s="3101">
        <v>187.5</v>
      </c>
      <c r="G145" s="3583"/>
      <c r="H145" s="3584"/>
    </row>
    <row r="146" spans="1:8" s="928" customFormat="1" ht="21.75" customHeight="1" x14ac:dyDescent="0.25">
      <c r="A146" s="495"/>
      <c r="B146" s="1078" t="s">
        <v>3</v>
      </c>
      <c r="C146" s="1447" t="s">
        <v>1672</v>
      </c>
      <c r="D146" s="417" t="s">
        <v>1674</v>
      </c>
      <c r="E146" s="497"/>
      <c r="F146" s="3102"/>
      <c r="G146" s="3583"/>
      <c r="H146" s="3584"/>
    </row>
    <row r="147" spans="1:8" s="928" customFormat="1" ht="21.75" customHeight="1" x14ac:dyDescent="0.25">
      <c r="A147" s="488">
        <v>281.55</v>
      </c>
      <c r="B147" s="1078" t="s">
        <v>3</v>
      </c>
      <c r="C147" s="1447" t="s">
        <v>1675</v>
      </c>
      <c r="D147" s="417" t="s">
        <v>1676</v>
      </c>
      <c r="E147" s="492">
        <v>281.55</v>
      </c>
      <c r="F147" s="3103">
        <v>281.55</v>
      </c>
      <c r="G147" s="3583"/>
      <c r="H147" s="3584"/>
    </row>
    <row r="148" spans="1:8" ht="21.75" customHeight="1" x14ac:dyDescent="0.2">
      <c r="A148" s="495"/>
      <c r="B148" s="1078" t="s">
        <v>3</v>
      </c>
      <c r="C148" s="1447" t="s">
        <v>1675</v>
      </c>
      <c r="D148" s="417" t="s">
        <v>1677</v>
      </c>
      <c r="E148" s="497"/>
      <c r="F148" s="3102"/>
      <c r="G148" s="3583"/>
      <c r="H148" s="3584"/>
    </row>
    <row r="149" spans="1:8" ht="21.75" customHeight="1" x14ac:dyDescent="0.2">
      <c r="A149" s="520">
        <v>819</v>
      </c>
      <c r="B149" s="1082" t="s">
        <v>3</v>
      </c>
      <c r="C149" s="1079" t="s">
        <v>1678</v>
      </c>
      <c r="D149" s="1448" t="s">
        <v>1679</v>
      </c>
      <c r="E149" s="523"/>
      <c r="F149" s="3104"/>
      <c r="G149" s="3583"/>
      <c r="H149" s="3584"/>
    </row>
    <row r="150" spans="1:8" ht="21.75" customHeight="1" x14ac:dyDescent="0.2">
      <c r="A150" s="488">
        <v>9000</v>
      </c>
      <c r="B150" s="1078" t="s">
        <v>3</v>
      </c>
      <c r="C150" s="1449" t="s">
        <v>1680</v>
      </c>
      <c r="D150" s="752" t="s">
        <v>1681</v>
      </c>
      <c r="E150" s="492"/>
      <c r="F150" s="3103"/>
      <c r="G150" s="3583"/>
      <c r="H150" s="3584"/>
    </row>
    <row r="151" spans="1:8" ht="21.75" customHeight="1" x14ac:dyDescent="0.2">
      <c r="A151" s="488">
        <v>200</v>
      </c>
      <c r="B151" s="1078" t="s">
        <v>3</v>
      </c>
      <c r="C151" s="1450" t="s">
        <v>1682</v>
      </c>
      <c r="D151" s="1451" t="s">
        <v>1683</v>
      </c>
      <c r="E151" s="492"/>
      <c r="F151" s="3103">
        <v>237.32</v>
      </c>
      <c r="G151" s="3583" t="s">
        <v>1684</v>
      </c>
      <c r="H151" s="3584"/>
    </row>
    <row r="152" spans="1:8" ht="21.75" customHeight="1" x14ac:dyDescent="0.2">
      <c r="A152" s="495"/>
      <c r="B152" s="1078" t="s">
        <v>3</v>
      </c>
      <c r="C152" s="1450" t="s">
        <v>1682</v>
      </c>
      <c r="D152" s="1451" t="s">
        <v>1685</v>
      </c>
      <c r="E152" s="497">
        <v>1750.45</v>
      </c>
      <c r="F152" s="3102">
        <v>2135.8200000000002</v>
      </c>
      <c r="G152" s="3583" t="s">
        <v>1686</v>
      </c>
      <c r="H152" s="3584"/>
    </row>
    <row r="153" spans="1:8" ht="21.75" customHeight="1" x14ac:dyDescent="0.2">
      <c r="A153" s="488">
        <v>500</v>
      </c>
      <c r="B153" s="1078" t="s">
        <v>3</v>
      </c>
      <c r="C153" s="1449" t="s">
        <v>1687</v>
      </c>
      <c r="D153" s="1451" t="s">
        <v>1688</v>
      </c>
      <c r="E153" s="492"/>
      <c r="F153" s="3103"/>
      <c r="G153" s="3583"/>
      <c r="H153" s="3584"/>
    </row>
    <row r="154" spans="1:8" ht="21.75" customHeight="1" x14ac:dyDescent="0.2">
      <c r="A154" s="495"/>
      <c r="B154" s="1078"/>
      <c r="C154" s="1079" t="s">
        <v>1687</v>
      </c>
      <c r="D154" s="1451" t="s">
        <v>1689</v>
      </c>
      <c r="E154" s="497"/>
      <c r="F154" s="3102"/>
      <c r="G154" s="3583"/>
      <c r="H154" s="3584"/>
    </row>
    <row r="155" spans="1:8" ht="21.75" customHeight="1" x14ac:dyDescent="0.2">
      <c r="A155" s="488">
        <v>250</v>
      </c>
      <c r="B155" s="1078" t="s">
        <v>3</v>
      </c>
      <c r="C155" s="1449" t="s">
        <v>1690</v>
      </c>
      <c r="D155" s="1451" t="s">
        <v>1691</v>
      </c>
      <c r="E155" s="492"/>
      <c r="F155" s="3103"/>
      <c r="G155" s="3583"/>
      <c r="H155" s="3584"/>
    </row>
    <row r="156" spans="1:8" ht="21.75" customHeight="1" x14ac:dyDescent="0.2">
      <c r="A156" s="1453"/>
      <c r="B156" s="1454" t="s">
        <v>3</v>
      </c>
      <c r="C156" s="1449" t="s">
        <v>1690</v>
      </c>
      <c r="D156" s="1455" t="s">
        <v>1692</v>
      </c>
      <c r="E156" s="3105"/>
      <c r="F156" s="3106"/>
      <c r="G156" s="3583"/>
      <c r="H156" s="3584"/>
    </row>
    <row r="157" spans="1:8" ht="21.75" customHeight="1" x14ac:dyDescent="0.2">
      <c r="A157" s="495"/>
      <c r="B157" s="1078" t="s">
        <v>3</v>
      </c>
      <c r="C157" s="1447" t="s">
        <v>1693</v>
      </c>
      <c r="D157" s="1451" t="s">
        <v>1694</v>
      </c>
      <c r="E157" s="497">
        <v>297.5</v>
      </c>
      <c r="F157" s="3102">
        <v>0</v>
      </c>
      <c r="G157" s="3583" t="s">
        <v>1695</v>
      </c>
      <c r="H157" s="3584"/>
    </row>
    <row r="158" spans="1:8" ht="21.75" customHeight="1" thickBot="1" x14ac:dyDescent="0.25">
      <c r="A158" s="527"/>
      <c r="B158" s="1087" t="s">
        <v>3</v>
      </c>
      <c r="C158" s="1360" t="s">
        <v>1696</v>
      </c>
      <c r="D158" s="1456" t="s">
        <v>1697</v>
      </c>
      <c r="E158" s="3107">
        <v>357</v>
      </c>
      <c r="F158" s="3108">
        <v>0</v>
      </c>
      <c r="G158" s="3571" t="s">
        <v>1695</v>
      </c>
      <c r="H158" s="3572"/>
    </row>
    <row r="159" spans="1:8" s="1049" customFormat="1" x14ac:dyDescent="0.2">
      <c r="A159" s="498"/>
      <c r="B159" s="1145"/>
      <c r="C159" s="1457"/>
      <c r="D159" s="1458"/>
      <c r="E159" s="487"/>
      <c r="F159" s="1160"/>
      <c r="G159" s="1160"/>
      <c r="H159" s="961"/>
    </row>
    <row r="160" spans="1:8" ht="15.75" x14ac:dyDescent="0.25">
      <c r="B160" s="308" t="s">
        <v>1698</v>
      </c>
      <c r="C160" s="308"/>
      <c r="D160" s="308"/>
      <c r="E160" s="308"/>
      <c r="F160" s="308"/>
      <c r="G160" s="308"/>
      <c r="H160" s="308"/>
    </row>
    <row r="161" spans="1:8" ht="12.75" customHeight="1" thickBot="1" x14ac:dyDescent="0.3">
      <c r="B161" s="8"/>
      <c r="C161" s="8"/>
      <c r="D161" s="8"/>
      <c r="E161" s="309"/>
      <c r="F161" s="309"/>
      <c r="G161" s="928"/>
      <c r="H161" s="100" t="s">
        <v>73</v>
      </c>
    </row>
    <row r="162" spans="1:8" ht="28.5" customHeight="1" thickBot="1" x14ac:dyDescent="0.25">
      <c r="A162" s="2560" t="s">
        <v>7</v>
      </c>
      <c r="B162" s="2561" t="s">
        <v>281</v>
      </c>
      <c r="C162" s="2562" t="s">
        <v>1699</v>
      </c>
      <c r="D162" s="2559" t="s">
        <v>283</v>
      </c>
      <c r="E162" s="2765" t="s">
        <v>94</v>
      </c>
      <c r="F162" s="3270" t="s">
        <v>2656</v>
      </c>
      <c r="G162" s="3521" t="s">
        <v>95</v>
      </c>
      <c r="H162" s="3522"/>
    </row>
    <row r="163" spans="1:8" s="928" customFormat="1" ht="12" thickBot="1" x14ac:dyDescent="0.3">
      <c r="A163" s="1101">
        <f>A164</f>
        <v>15000</v>
      </c>
      <c r="B163" s="312" t="s">
        <v>2</v>
      </c>
      <c r="C163" s="313" t="s">
        <v>96</v>
      </c>
      <c r="D163" s="1100" t="s">
        <v>285</v>
      </c>
      <c r="E163" s="1459">
        <f>E164</f>
        <v>15000</v>
      </c>
      <c r="F163" s="1101">
        <f>F164</f>
        <v>0</v>
      </c>
      <c r="G163" s="3537" t="s">
        <v>10</v>
      </c>
      <c r="H163" s="3538"/>
    </row>
    <row r="164" spans="1:8" s="928" customFormat="1" ht="13.5" customHeight="1" x14ac:dyDescent="0.25">
      <c r="A164" s="1460">
        <f>SUM(A165:A170)</f>
        <v>15000</v>
      </c>
      <c r="B164" s="882" t="s">
        <v>3</v>
      </c>
      <c r="C164" s="883" t="s">
        <v>10</v>
      </c>
      <c r="D164" s="1103" t="s">
        <v>1700</v>
      </c>
      <c r="E164" s="1461">
        <v>15000</v>
      </c>
      <c r="F164" s="2592">
        <f>SUM(F165:F174)</f>
        <v>0</v>
      </c>
      <c r="G164" s="3583"/>
      <c r="H164" s="3584"/>
    </row>
    <row r="165" spans="1:8" x14ac:dyDescent="0.2">
      <c r="A165" s="1170">
        <v>1800</v>
      </c>
      <c r="B165" s="323" t="s">
        <v>3</v>
      </c>
      <c r="C165" s="1462" t="s">
        <v>1701</v>
      </c>
      <c r="D165" s="1463" t="s">
        <v>1702</v>
      </c>
      <c r="E165" s="1464"/>
      <c r="F165" s="2579">
        <v>0</v>
      </c>
      <c r="G165" s="3583" t="s">
        <v>1703</v>
      </c>
      <c r="H165" s="3584"/>
    </row>
    <row r="166" spans="1:8" ht="33" customHeight="1" x14ac:dyDescent="0.2">
      <c r="A166" s="1170">
        <v>10200</v>
      </c>
      <c r="B166" s="323" t="s">
        <v>3</v>
      </c>
      <c r="C166" s="1462" t="s">
        <v>1704</v>
      </c>
      <c r="D166" s="1463" t="s">
        <v>1705</v>
      </c>
      <c r="E166" s="1464"/>
      <c r="F166" s="2579">
        <v>0</v>
      </c>
      <c r="G166" s="3592" t="s">
        <v>1706</v>
      </c>
      <c r="H166" s="3593"/>
    </row>
    <row r="167" spans="1:8" x14ac:dyDescent="0.2">
      <c r="A167" s="1465">
        <v>200</v>
      </c>
      <c r="B167" s="889" t="s">
        <v>3</v>
      </c>
      <c r="C167" s="1462" t="s">
        <v>1707</v>
      </c>
      <c r="D167" s="1466" t="s">
        <v>1708</v>
      </c>
      <c r="E167" s="1467"/>
      <c r="F167" s="2810">
        <v>0</v>
      </c>
      <c r="G167" s="3583"/>
      <c r="H167" s="3584"/>
    </row>
    <row r="168" spans="1:8" x14ac:dyDescent="0.2">
      <c r="A168" s="1465">
        <v>0</v>
      </c>
      <c r="B168" s="889" t="s">
        <v>3</v>
      </c>
      <c r="C168" s="1462" t="s">
        <v>1709</v>
      </c>
      <c r="D168" s="1468" t="s">
        <v>1710</v>
      </c>
      <c r="E168" s="1467"/>
      <c r="F168" s="2810">
        <v>0</v>
      </c>
      <c r="G168" s="3583"/>
      <c r="H168" s="3584"/>
    </row>
    <row r="169" spans="1:8" x14ac:dyDescent="0.2">
      <c r="A169" s="1170">
        <v>0</v>
      </c>
      <c r="B169" s="323" t="s">
        <v>3</v>
      </c>
      <c r="C169" s="1462" t="s">
        <v>1711</v>
      </c>
      <c r="D169" s="1469" t="s">
        <v>1712</v>
      </c>
      <c r="E169" s="1464"/>
      <c r="F169" s="2579">
        <v>0</v>
      </c>
      <c r="G169" s="3583"/>
      <c r="H169" s="3584"/>
    </row>
    <row r="170" spans="1:8" x14ac:dyDescent="0.2">
      <c r="A170" s="1465">
        <v>2800</v>
      </c>
      <c r="B170" s="889" t="s">
        <v>3</v>
      </c>
      <c r="C170" s="1462" t="s">
        <v>1713</v>
      </c>
      <c r="D170" s="1470" t="s">
        <v>1714</v>
      </c>
      <c r="E170" s="1467"/>
      <c r="F170" s="2811">
        <v>0</v>
      </c>
      <c r="G170" s="3583"/>
      <c r="H170" s="3584"/>
    </row>
    <row r="171" spans="1:8" x14ac:dyDescent="0.2">
      <c r="A171" s="1471"/>
      <c r="B171" s="889" t="s">
        <v>3</v>
      </c>
      <c r="C171" s="1462">
        <v>70700000000</v>
      </c>
      <c r="D171" s="1472" t="s">
        <v>1715</v>
      </c>
      <c r="E171" s="1473"/>
      <c r="F171" s="2811">
        <v>0</v>
      </c>
      <c r="G171" s="3583"/>
      <c r="H171" s="3584"/>
    </row>
    <row r="172" spans="1:8" x14ac:dyDescent="0.2">
      <c r="A172" s="1471"/>
      <c r="B172" s="889" t="s">
        <v>3</v>
      </c>
      <c r="C172" s="1462" t="s">
        <v>1716</v>
      </c>
      <c r="D172" s="1474" t="s">
        <v>1717</v>
      </c>
      <c r="E172" s="1473"/>
      <c r="F172" s="2811">
        <v>0</v>
      </c>
      <c r="G172" s="3583"/>
      <c r="H172" s="3584"/>
    </row>
    <row r="173" spans="1:8" x14ac:dyDescent="0.2">
      <c r="A173" s="1475"/>
      <c r="B173" s="323" t="s">
        <v>3</v>
      </c>
      <c r="C173" s="1462" t="s">
        <v>1718</v>
      </c>
      <c r="D173" s="1476" t="s">
        <v>1719</v>
      </c>
      <c r="E173" s="1477"/>
      <c r="F173" s="2811">
        <v>0</v>
      </c>
      <c r="G173" s="3583"/>
      <c r="H173" s="3584"/>
    </row>
    <row r="174" spans="1:8" ht="45" customHeight="1" thickBot="1" x14ac:dyDescent="0.25">
      <c r="A174" s="1478"/>
      <c r="B174" s="892" t="s">
        <v>3</v>
      </c>
      <c r="C174" s="1479"/>
      <c r="D174" s="1480" t="s">
        <v>1720</v>
      </c>
      <c r="E174" s="1481"/>
      <c r="F174" s="2812">
        <v>0</v>
      </c>
      <c r="G174" s="3590" t="s">
        <v>1721</v>
      </c>
      <c r="H174" s="3591"/>
    </row>
  </sheetData>
  <mergeCells count="127">
    <mergeCell ref="G173:H173"/>
    <mergeCell ref="G174:H174"/>
    <mergeCell ref="G168:H168"/>
    <mergeCell ref="G169:H169"/>
    <mergeCell ref="G170:H170"/>
    <mergeCell ref="G171:H171"/>
    <mergeCell ref="G172:H172"/>
    <mergeCell ref="G158:H158"/>
    <mergeCell ref="G164:H164"/>
    <mergeCell ref="G165:H165"/>
    <mergeCell ref="G166:H166"/>
    <mergeCell ref="G167:H167"/>
    <mergeCell ref="G162:H162"/>
    <mergeCell ref="G163:H163"/>
    <mergeCell ref="G153:H153"/>
    <mergeCell ref="G154:H154"/>
    <mergeCell ref="G155:H155"/>
    <mergeCell ref="G156:H156"/>
    <mergeCell ref="G157:H157"/>
    <mergeCell ref="G148:H148"/>
    <mergeCell ref="G149:H149"/>
    <mergeCell ref="G150:H150"/>
    <mergeCell ref="G151:H151"/>
    <mergeCell ref="G152:H152"/>
    <mergeCell ref="G139:H139"/>
    <mergeCell ref="G145:H145"/>
    <mergeCell ref="G146:H146"/>
    <mergeCell ref="G147:H147"/>
    <mergeCell ref="G129:H129"/>
    <mergeCell ref="G130:H130"/>
    <mergeCell ref="G131:H131"/>
    <mergeCell ref="G132:H132"/>
    <mergeCell ref="G133:H133"/>
    <mergeCell ref="G144:H144"/>
    <mergeCell ref="G137:H137"/>
    <mergeCell ref="G138:H138"/>
    <mergeCell ref="G143:H143"/>
    <mergeCell ref="G119:H119"/>
    <mergeCell ref="G120:H120"/>
    <mergeCell ref="G121:H121"/>
    <mergeCell ref="G122:H122"/>
    <mergeCell ref="G128:H128"/>
    <mergeCell ref="G114:H114"/>
    <mergeCell ref="G115:H115"/>
    <mergeCell ref="G116:H116"/>
    <mergeCell ref="G117:H117"/>
    <mergeCell ref="G118:H118"/>
    <mergeCell ref="G126:H126"/>
    <mergeCell ref="G127:H127"/>
    <mergeCell ref="G84:H84"/>
    <mergeCell ref="G85:H85"/>
    <mergeCell ref="G86:H86"/>
    <mergeCell ref="G92:H92"/>
    <mergeCell ref="G78:H78"/>
    <mergeCell ref="G79:H79"/>
    <mergeCell ref="G80:H80"/>
    <mergeCell ref="G81:H81"/>
    <mergeCell ref="G82:H82"/>
    <mergeCell ref="G90:H90"/>
    <mergeCell ref="G83:H83"/>
    <mergeCell ref="G91:H91"/>
    <mergeCell ref="G22:H22"/>
    <mergeCell ref="G23:H23"/>
    <mergeCell ref="G24:H24"/>
    <mergeCell ref="G25:H25"/>
    <mergeCell ref="G26:H26"/>
    <mergeCell ref="G27:H27"/>
    <mergeCell ref="G44:H44"/>
    <mergeCell ref="G45:H45"/>
    <mergeCell ref="G46:H46"/>
    <mergeCell ref="G42:H42"/>
    <mergeCell ref="G43:H43"/>
    <mergeCell ref="G73:H73"/>
    <mergeCell ref="G74:H74"/>
    <mergeCell ref="G75:H75"/>
    <mergeCell ref="G76:H76"/>
    <mergeCell ref="G77:H77"/>
    <mergeCell ref="G68:H68"/>
    <mergeCell ref="G69:H69"/>
    <mergeCell ref="G70:H70"/>
    <mergeCell ref="G71:H71"/>
    <mergeCell ref="G72:H7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9:H109"/>
    <mergeCell ref="G110:H110"/>
    <mergeCell ref="G111:H111"/>
    <mergeCell ref="G112:H112"/>
    <mergeCell ref="G113:H113"/>
    <mergeCell ref="G104:H104"/>
    <mergeCell ref="G105:H105"/>
    <mergeCell ref="G106:H106"/>
    <mergeCell ref="G107:H107"/>
    <mergeCell ref="G108:H108"/>
    <mergeCell ref="G67:H67"/>
    <mergeCell ref="B29:H29"/>
    <mergeCell ref="C5:E5"/>
    <mergeCell ref="A1:H1"/>
    <mergeCell ref="A3:H3"/>
    <mergeCell ref="G20:H20"/>
    <mergeCell ref="G21:H21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G49:H49"/>
    <mergeCell ref="G50:H50"/>
    <mergeCell ref="G51:H51"/>
    <mergeCell ref="G65:H65"/>
    <mergeCell ref="G66:H66"/>
    <mergeCell ref="G52:H52"/>
  </mergeCells>
  <conditionalFormatting sqref="D58">
    <cfRule type="duplicateValues" dxfId="2" priority="1" stopIfTrue="1"/>
  </conditionalFormatting>
  <printOptions horizontalCentered="1"/>
  <pageMargins left="0.27559055118110237" right="7.874015748031496E-2" top="0.19685039370078741" bottom="0.19685039370078741" header="0.11811023622047245" footer="0.11811023622047245"/>
  <pageSetup paperSize="9" scale="80" fitToWidth="0" fitToHeight="0" orientation="portrait" r:id="rId1"/>
  <headerFooter alignWithMargins="0"/>
  <rowBreaks count="3" manualBreakCount="3">
    <brk id="61" max="16383" man="1"/>
    <brk id="122" max="16383" man="1"/>
    <brk id="174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Q161"/>
  <sheetViews>
    <sheetView zoomScaleNormal="100" zoomScaleSheetLayoutView="75" workbookViewId="0">
      <selection activeCell="A3" sqref="A3:H3"/>
    </sheetView>
  </sheetViews>
  <sheetFormatPr defaultColWidth="9.140625" defaultRowHeight="11.25" x14ac:dyDescent="0.2"/>
  <cols>
    <col min="1" max="1" width="9.7109375" style="897" bestFit="1" customWidth="1"/>
    <col min="2" max="2" width="3.5703125" style="918" customWidth="1"/>
    <col min="3" max="3" width="10" style="897" customWidth="1"/>
    <col min="4" max="4" width="45.140625" style="897" customWidth="1"/>
    <col min="5" max="7" width="12.7109375" style="897" customWidth="1"/>
    <col min="8" max="8" width="16.7109375" style="897" customWidth="1"/>
    <col min="9" max="9" width="9.140625" style="897"/>
    <col min="10" max="11" width="25.28515625" style="897" customWidth="1"/>
    <col min="12" max="16384" width="9.140625" style="897"/>
  </cols>
  <sheetData>
    <row r="1" spans="1:9" ht="18" customHeight="1" x14ac:dyDescent="0.25">
      <c r="A1" s="3594" t="s">
        <v>489</v>
      </c>
      <c r="B1" s="3594"/>
      <c r="C1" s="3594"/>
      <c r="D1" s="3594"/>
      <c r="E1" s="3594"/>
      <c r="F1" s="3594"/>
      <c r="G1" s="3594"/>
      <c r="H1" s="3594"/>
      <c r="I1" s="1"/>
    </row>
    <row r="2" spans="1:9" ht="12.75" customHeight="1" x14ac:dyDescent="0.2">
      <c r="F2" s="1049"/>
      <c r="G2" s="1049"/>
      <c r="H2" s="1049"/>
      <c r="I2" s="1049"/>
    </row>
    <row r="3" spans="1:9" s="9" customFormat="1" ht="15.75" x14ac:dyDescent="0.25">
      <c r="A3" s="3517" t="s">
        <v>1728</v>
      </c>
      <c r="B3" s="3518"/>
      <c r="C3" s="3518"/>
      <c r="D3" s="3518"/>
      <c r="E3" s="3518"/>
      <c r="F3" s="3518"/>
      <c r="G3" s="3518"/>
      <c r="H3" s="3519"/>
      <c r="I3" s="7"/>
    </row>
    <row r="4" spans="1:9" s="9" customFormat="1" ht="15.75" x14ac:dyDescent="0.25">
      <c r="B4" s="91"/>
      <c r="C4" s="91"/>
      <c r="D4" s="91"/>
      <c r="E4" s="91"/>
      <c r="F4" s="91"/>
      <c r="G4" s="91"/>
      <c r="H4" s="1487"/>
      <c r="I4" s="672"/>
    </row>
    <row r="5" spans="1:9" s="92" customFormat="1" ht="15.75" customHeight="1" x14ac:dyDescent="0.2">
      <c r="B5" s="93"/>
      <c r="C5" s="3516" t="s">
        <v>72</v>
      </c>
      <c r="D5" s="3516"/>
      <c r="E5" s="3516"/>
      <c r="F5" s="94"/>
      <c r="G5" s="2190"/>
      <c r="H5" s="1487"/>
      <c r="I5" s="1127"/>
    </row>
    <row r="6" spans="1:9" s="919" customFormat="1" ht="12" thickBot="1" x14ac:dyDescent="0.3">
      <c r="B6" s="920"/>
      <c r="C6" s="920"/>
      <c r="D6" s="920"/>
      <c r="E6" s="100" t="s">
        <v>73</v>
      </c>
      <c r="F6" s="101"/>
      <c r="G6" s="101"/>
      <c r="H6" s="1004"/>
      <c r="I6" s="1128"/>
    </row>
    <row r="7" spans="1:9" s="922" customFormat="1" ht="31.5" customHeight="1" thickBot="1" x14ac:dyDescent="0.3">
      <c r="B7" s="2198"/>
      <c r="C7" s="2195" t="s">
        <v>74</v>
      </c>
      <c r="D7" s="2187" t="s">
        <v>75</v>
      </c>
      <c r="E7" s="2184" t="s">
        <v>2570</v>
      </c>
      <c r="F7" s="3270" t="s">
        <v>2656</v>
      </c>
      <c r="G7" s="19"/>
      <c r="H7" s="923"/>
      <c r="I7" s="923"/>
    </row>
    <row r="8" spans="1:9" s="919" customFormat="1" ht="13.5" customHeight="1" thickBot="1" x14ac:dyDescent="0.3">
      <c r="B8" s="108"/>
      <c r="C8" s="109" t="s">
        <v>296</v>
      </c>
      <c r="D8" s="110" t="s">
        <v>297</v>
      </c>
      <c r="E8" s="111">
        <f>SUM(E9:E18)</f>
        <v>90010.85</v>
      </c>
      <c r="F8" s="111">
        <f>SUM(F9:F18)</f>
        <v>49950.85</v>
      </c>
      <c r="G8" s="2552"/>
      <c r="H8" s="1262"/>
      <c r="I8" s="926"/>
    </row>
    <row r="9" spans="1:9" s="919" customFormat="1" ht="12.75" customHeight="1" x14ac:dyDescent="0.2">
      <c r="B9" s="108"/>
      <c r="C9" s="2566" t="s">
        <v>546</v>
      </c>
      <c r="D9" s="2567" t="s">
        <v>547</v>
      </c>
      <c r="E9" s="2791">
        <v>0</v>
      </c>
      <c r="F9" s="3081">
        <v>0</v>
      </c>
      <c r="G9" s="2565"/>
      <c r="H9" s="509"/>
      <c r="I9" s="509"/>
    </row>
    <row r="10" spans="1:9" s="925" customFormat="1" ht="12.75" customHeight="1" x14ac:dyDescent="0.2">
      <c r="B10" s="115"/>
      <c r="C10" s="2568" t="s">
        <v>548</v>
      </c>
      <c r="D10" s="2569" t="s">
        <v>549</v>
      </c>
      <c r="E10" s="3000">
        <v>6000</v>
      </c>
      <c r="F10" s="3008">
        <f>H23</f>
        <v>5760</v>
      </c>
      <c r="G10" s="2553"/>
      <c r="H10" s="509"/>
      <c r="I10" s="509"/>
    </row>
    <row r="11" spans="1:9" s="925" customFormat="1" ht="12.75" customHeight="1" x14ac:dyDescent="0.2">
      <c r="B11" s="115"/>
      <c r="C11" s="2570" t="s">
        <v>80</v>
      </c>
      <c r="D11" s="2571" t="s">
        <v>81</v>
      </c>
      <c r="E11" s="2947">
        <v>15633.7</v>
      </c>
      <c r="F11" s="2948">
        <f>F29</f>
        <v>8633.7000000000007</v>
      </c>
      <c r="G11" s="2553"/>
      <c r="H11" s="509"/>
      <c r="I11" s="509"/>
    </row>
    <row r="12" spans="1:9" s="925" customFormat="1" ht="12.75" customHeight="1" x14ac:dyDescent="0.2">
      <c r="B12" s="115"/>
      <c r="C12" s="2570" t="s">
        <v>2592</v>
      </c>
      <c r="D12" s="2571" t="s">
        <v>2593</v>
      </c>
      <c r="E12" s="3000">
        <v>100</v>
      </c>
      <c r="F12" s="3008">
        <f>F87</f>
        <v>100</v>
      </c>
      <c r="G12" s="2553"/>
      <c r="H12" s="509"/>
      <c r="I12" s="509"/>
    </row>
    <row r="13" spans="1:9" s="925" customFormat="1" ht="12.75" customHeight="1" x14ac:dyDescent="0.2">
      <c r="B13" s="115"/>
      <c r="C13" s="2568" t="s">
        <v>82</v>
      </c>
      <c r="D13" s="2569" t="s">
        <v>83</v>
      </c>
      <c r="E13" s="3109">
        <v>5864.65</v>
      </c>
      <c r="F13" s="3110">
        <f>F93</f>
        <v>5864.65</v>
      </c>
      <c r="G13" s="2553"/>
      <c r="H13" s="509"/>
      <c r="I13" s="509"/>
    </row>
    <row r="14" spans="1:9" s="925" customFormat="1" ht="12.75" customHeight="1" x14ac:dyDescent="0.2">
      <c r="B14" s="115"/>
      <c r="C14" s="2570" t="s">
        <v>84</v>
      </c>
      <c r="D14" s="2571" t="s">
        <v>85</v>
      </c>
      <c r="E14" s="3000">
        <v>1792.5</v>
      </c>
      <c r="F14" s="3008">
        <f>F119</f>
        <v>1792.5</v>
      </c>
      <c r="G14" s="2554"/>
      <c r="H14" s="509"/>
      <c r="I14" s="509"/>
    </row>
    <row r="15" spans="1:9" s="925" customFormat="1" ht="12.75" customHeight="1" x14ac:dyDescent="0.2">
      <c r="B15" s="115"/>
      <c r="C15" s="2570" t="s">
        <v>298</v>
      </c>
      <c r="D15" s="2571" t="s">
        <v>299</v>
      </c>
      <c r="E15" s="3000">
        <v>0</v>
      </c>
      <c r="F15" s="3008">
        <f>F128</f>
        <v>0</v>
      </c>
      <c r="G15" s="2554"/>
      <c r="H15" s="509"/>
      <c r="I15" s="509"/>
    </row>
    <row r="16" spans="1:9" s="925" customFormat="1" ht="12.75" customHeight="1" x14ac:dyDescent="0.2">
      <c r="B16" s="115"/>
      <c r="C16" s="2570" t="s">
        <v>88</v>
      </c>
      <c r="D16" s="2571" t="s">
        <v>89</v>
      </c>
      <c r="E16" s="3000">
        <v>27820</v>
      </c>
      <c r="F16" s="3008">
        <f>F134</f>
        <v>0</v>
      </c>
      <c r="G16" s="2554"/>
      <c r="H16" s="509"/>
      <c r="I16" s="1488"/>
    </row>
    <row r="17" spans="1:14" s="925" customFormat="1" ht="12.75" customHeight="1" x14ac:dyDescent="0.2">
      <c r="B17" s="115"/>
      <c r="C17" s="2570" t="s">
        <v>1729</v>
      </c>
      <c r="D17" s="2572" t="s">
        <v>1730</v>
      </c>
      <c r="E17" s="3000">
        <v>30800</v>
      </c>
      <c r="F17" s="3008">
        <f>F146</f>
        <v>25800</v>
      </c>
      <c r="G17" s="2554"/>
      <c r="H17" s="1488"/>
      <c r="I17" s="1488"/>
    </row>
    <row r="18" spans="1:14" s="925" customFormat="1" ht="12.75" customHeight="1" thickBot="1" x14ac:dyDescent="0.25">
      <c r="B18" s="115"/>
      <c r="C18" s="2573" t="s">
        <v>1731</v>
      </c>
      <c r="D18" s="2574" t="s">
        <v>1732</v>
      </c>
      <c r="E18" s="2891">
        <v>2000</v>
      </c>
      <c r="F18" s="2892">
        <f>F160</f>
        <v>2000</v>
      </c>
      <c r="G18" s="2554"/>
      <c r="H18" s="1488"/>
    </row>
    <row r="19" spans="1:14" s="9" customFormat="1" ht="12.75" customHeight="1" x14ac:dyDescent="0.25">
      <c r="B19" s="121"/>
      <c r="C19" s="8"/>
      <c r="D19" s="8"/>
      <c r="E19" s="8"/>
      <c r="F19" s="8"/>
      <c r="G19" s="122"/>
      <c r="H19" s="8"/>
    </row>
    <row r="20" spans="1:14" ht="18.75" customHeight="1" x14ac:dyDescent="0.2">
      <c r="B20" s="1489" t="s">
        <v>1733</v>
      </c>
      <c r="C20" s="1489"/>
      <c r="D20" s="1489"/>
      <c r="E20" s="1489"/>
      <c r="F20" s="1489"/>
      <c r="G20" s="1489"/>
      <c r="H20" s="1489"/>
    </row>
    <row r="21" spans="1:14" ht="12.75" customHeight="1" thickBot="1" x14ac:dyDescent="0.25">
      <c r="B21" s="920"/>
      <c r="C21" s="920"/>
      <c r="D21" s="920"/>
      <c r="E21" s="920"/>
      <c r="F21" s="920"/>
      <c r="G21" s="920"/>
      <c r="H21" s="920"/>
    </row>
    <row r="22" spans="1:14" ht="31.5" customHeight="1" thickBot="1" x14ac:dyDescent="0.25">
      <c r="A22" s="2179" t="s">
        <v>7</v>
      </c>
      <c r="B22" s="2575" t="s">
        <v>281</v>
      </c>
      <c r="C22" s="2186" t="s">
        <v>1734</v>
      </c>
      <c r="D22" s="2187" t="s">
        <v>564</v>
      </c>
      <c r="E22" s="2194" t="s">
        <v>565</v>
      </c>
      <c r="F22" s="2200" t="s">
        <v>566</v>
      </c>
      <c r="G22" s="2598" t="s">
        <v>94</v>
      </c>
      <c r="H22" s="3270" t="s">
        <v>2656</v>
      </c>
      <c r="I22" s="1049"/>
    </row>
    <row r="23" spans="1:14" ht="15" customHeight="1" thickBot="1" x14ac:dyDescent="0.25">
      <c r="A23" s="1490">
        <f>A24</f>
        <v>6000</v>
      </c>
      <c r="B23" s="2576" t="s">
        <v>3</v>
      </c>
      <c r="C23" s="697" t="s">
        <v>567</v>
      </c>
      <c r="D23" s="698" t="s">
        <v>97</v>
      </c>
      <c r="E23" s="969">
        <v>5721.3239999999996</v>
      </c>
      <c r="F23" s="1162">
        <v>278.67599999999999</v>
      </c>
      <c r="G23" s="1490">
        <v>6000</v>
      </c>
      <c r="H23" s="1490">
        <f>H24</f>
        <v>5760</v>
      </c>
      <c r="I23" s="1049"/>
    </row>
    <row r="24" spans="1:14" ht="23.25" thickBot="1" x14ac:dyDescent="0.25">
      <c r="A24" s="1491">
        <v>6000</v>
      </c>
      <c r="B24" s="2577" t="s">
        <v>98</v>
      </c>
      <c r="C24" s="2578" t="s">
        <v>1735</v>
      </c>
      <c r="D24" s="1492" t="s">
        <v>1906</v>
      </c>
      <c r="E24" s="3286">
        <v>5481.3239999999996</v>
      </c>
      <c r="F24" s="3287">
        <v>278.67599999999999</v>
      </c>
      <c r="G24" s="1493">
        <v>6000</v>
      </c>
      <c r="H24" s="2815">
        <f>E24+F24</f>
        <v>5760</v>
      </c>
      <c r="I24" s="1367"/>
    </row>
    <row r="25" spans="1:14" ht="12.75" customHeight="1" x14ac:dyDescent="0.2">
      <c r="B25" s="1494"/>
      <c r="C25" s="1494"/>
      <c r="D25" s="1494"/>
      <c r="E25" s="1494"/>
      <c r="F25" s="1494"/>
      <c r="G25" s="1494"/>
      <c r="H25" s="1495"/>
      <c r="I25" s="1495"/>
    </row>
    <row r="26" spans="1:14" ht="18" customHeight="1" x14ac:dyDescent="0.2">
      <c r="B26" s="124" t="s">
        <v>1736</v>
      </c>
      <c r="C26" s="124"/>
      <c r="D26" s="124"/>
      <c r="E26" s="124"/>
      <c r="F26" s="124"/>
      <c r="G26" s="124"/>
      <c r="H26" s="124"/>
    </row>
    <row r="27" spans="1:14" ht="12.75" customHeight="1" thickBot="1" x14ac:dyDescent="0.25">
      <c r="A27" s="112"/>
      <c r="B27" s="920"/>
      <c r="C27" s="920"/>
      <c r="D27" s="920"/>
      <c r="E27" s="183"/>
      <c r="F27" s="183"/>
      <c r="G27" s="183"/>
      <c r="H27" s="101" t="s">
        <v>73</v>
      </c>
      <c r="I27" s="1049"/>
    </row>
    <row r="28" spans="1:14" ht="31.5" customHeight="1" thickBot="1" x14ac:dyDescent="0.25">
      <c r="A28" s="3271" t="s">
        <v>7</v>
      </c>
      <c r="B28" s="3272" t="s">
        <v>281</v>
      </c>
      <c r="C28" s="3273" t="s">
        <v>1737</v>
      </c>
      <c r="D28" s="2517" t="s">
        <v>128</v>
      </c>
      <c r="E28" s="3276" t="s">
        <v>94</v>
      </c>
      <c r="F28" s="3270" t="s">
        <v>2656</v>
      </c>
      <c r="G28" s="3521" t="s">
        <v>95</v>
      </c>
      <c r="H28" s="3522"/>
    </row>
    <row r="29" spans="1:14" s="928" customFormat="1" ht="15" customHeight="1" thickBot="1" x14ac:dyDescent="0.3">
      <c r="A29" s="111">
        <f>A30+A35+A38+A42+A47+A54+A60+A67+A70+A78</f>
        <v>7926.2</v>
      </c>
      <c r="B29" s="297" t="s">
        <v>3</v>
      </c>
      <c r="C29" s="470" t="s">
        <v>96</v>
      </c>
      <c r="D29" s="110" t="s">
        <v>97</v>
      </c>
      <c r="E29" s="111">
        <v>8133.7</v>
      </c>
      <c r="F29" s="111">
        <f>F30+F33+F35+F38+F42+F47+F54+F60+F67+F70+F78</f>
        <v>8633.7000000000007</v>
      </c>
      <c r="G29" s="3537" t="s">
        <v>10</v>
      </c>
      <c r="H29" s="3538"/>
    </row>
    <row r="30" spans="1:14" ht="12.75" customHeight="1" x14ac:dyDescent="0.2">
      <c r="A30" s="1496">
        <f>SUM(A31:A32)</f>
        <v>1200</v>
      </c>
      <c r="B30" s="1369" t="s">
        <v>98</v>
      </c>
      <c r="C30" s="1370" t="s">
        <v>10</v>
      </c>
      <c r="D30" s="1497" t="s">
        <v>1738</v>
      </c>
      <c r="E30" s="1498">
        <f>SUM(E31:E34)</f>
        <v>0</v>
      </c>
      <c r="F30" s="2581">
        <f>SUM(F31:F32)</f>
        <v>1200</v>
      </c>
      <c r="G30" s="3569"/>
      <c r="H30" s="3570"/>
      <c r="I30" s="1420"/>
      <c r="J30" s="1049"/>
      <c r="K30" s="1049"/>
      <c r="L30" s="1049"/>
      <c r="M30" s="1049"/>
      <c r="N30" s="1049"/>
    </row>
    <row r="31" spans="1:14" ht="12.75" customHeight="1" x14ac:dyDescent="0.2">
      <c r="A31" s="272">
        <v>40</v>
      </c>
      <c r="B31" s="807" t="s">
        <v>107</v>
      </c>
      <c r="C31" s="775" t="s">
        <v>1739</v>
      </c>
      <c r="D31" s="1432" t="s">
        <v>1740</v>
      </c>
      <c r="E31" s="276"/>
      <c r="F31" s="2582">
        <v>40</v>
      </c>
      <c r="G31" s="3555"/>
      <c r="H31" s="3556"/>
      <c r="I31" s="1420"/>
      <c r="J31" s="1049"/>
      <c r="K31" s="1049"/>
      <c r="L31" s="1049"/>
      <c r="M31" s="1049"/>
      <c r="N31" s="1049"/>
    </row>
    <row r="32" spans="1:14" ht="25.5" customHeight="1" x14ac:dyDescent="0.2">
      <c r="A32" s="272">
        <v>1160</v>
      </c>
      <c r="B32" s="807" t="s">
        <v>107</v>
      </c>
      <c r="C32" s="775" t="s">
        <v>1741</v>
      </c>
      <c r="D32" s="1500" t="s">
        <v>1742</v>
      </c>
      <c r="E32" s="276"/>
      <c r="F32" s="2582">
        <v>1160</v>
      </c>
      <c r="G32" s="3555"/>
      <c r="H32" s="3556"/>
      <c r="I32" s="1420"/>
      <c r="J32" s="1049"/>
      <c r="K32" s="1049"/>
      <c r="L32" s="1049"/>
      <c r="M32" s="1049"/>
      <c r="N32" s="1049"/>
    </row>
    <row r="33" spans="1:14" x14ac:dyDescent="0.2">
      <c r="A33" s="1436">
        <f>A34</f>
        <v>500</v>
      </c>
      <c r="B33" s="3156" t="s">
        <v>98</v>
      </c>
      <c r="C33" s="1502" t="s">
        <v>10</v>
      </c>
      <c r="D33" s="3325" t="s">
        <v>1743</v>
      </c>
      <c r="E33" s="1504">
        <f>SUM(E34:E37)</f>
        <v>0</v>
      </c>
      <c r="F33" s="2584">
        <f>F34</f>
        <v>1000</v>
      </c>
      <c r="G33" s="3583"/>
      <c r="H33" s="3584"/>
      <c r="I33" s="1420"/>
      <c r="J33" s="1049"/>
      <c r="K33" s="1049"/>
      <c r="L33" s="1049"/>
      <c r="M33" s="1049"/>
      <c r="N33" s="1049"/>
    </row>
    <row r="34" spans="1:14" ht="34.5" customHeight="1" x14ac:dyDescent="0.2">
      <c r="A34" s="272">
        <v>500</v>
      </c>
      <c r="B34" s="807"/>
      <c r="C34" s="775" t="s">
        <v>1744</v>
      </c>
      <c r="D34" s="1500" t="s">
        <v>1743</v>
      </c>
      <c r="E34" s="276">
        <v>0</v>
      </c>
      <c r="F34" s="2582">
        <v>1000</v>
      </c>
      <c r="G34" s="3555" t="s">
        <v>2668</v>
      </c>
      <c r="H34" s="3556"/>
      <c r="I34" s="1420"/>
      <c r="J34" s="1049"/>
      <c r="K34" s="1049"/>
      <c r="L34" s="1049"/>
      <c r="M34" s="1049"/>
      <c r="N34" s="1049"/>
    </row>
    <row r="35" spans="1:14" ht="12.75" customHeight="1" x14ac:dyDescent="0.2">
      <c r="A35" s="1436">
        <f>A36+A37</f>
        <v>1150</v>
      </c>
      <c r="B35" s="1501" t="s">
        <v>98</v>
      </c>
      <c r="C35" s="1502" t="s">
        <v>10</v>
      </c>
      <c r="D35" s="1503" t="s">
        <v>1745</v>
      </c>
      <c r="E35" s="1504">
        <f>SUM(E36:E37)</f>
        <v>0</v>
      </c>
      <c r="F35" s="2584">
        <f>SUM(F36:F37)</f>
        <v>1150</v>
      </c>
      <c r="G35" s="3555"/>
      <c r="H35" s="3556"/>
      <c r="I35" s="1420"/>
      <c r="J35" s="1049"/>
      <c r="K35" s="1049"/>
      <c r="L35" s="1049"/>
      <c r="M35" s="1049"/>
      <c r="N35" s="1049"/>
    </row>
    <row r="36" spans="1:14" ht="12.75" customHeight="1" x14ac:dyDescent="0.2">
      <c r="A36" s="272">
        <v>1110</v>
      </c>
      <c r="B36" s="807" t="s">
        <v>107</v>
      </c>
      <c r="C36" s="775" t="s">
        <v>1746</v>
      </c>
      <c r="D36" s="1432" t="s">
        <v>1747</v>
      </c>
      <c r="E36" s="276"/>
      <c r="F36" s="2582">
        <v>1110</v>
      </c>
      <c r="G36" s="3555"/>
      <c r="H36" s="3556"/>
      <c r="I36" s="1420"/>
      <c r="J36" s="1049"/>
      <c r="K36" s="1049"/>
      <c r="L36" s="1049"/>
      <c r="M36" s="1049"/>
      <c r="N36" s="1049"/>
    </row>
    <row r="37" spans="1:14" ht="12.75" customHeight="1" x14ac:dyDescent="0.2">
      <c r="A37" s="272">
        <v>40</v>
      </c>
      <c r="B37" s="807" t="s">
        <v>107</v>
      </c>
      <c r="C37" s="775" t="s">
        <v>1748</v>
      </c>
      <c r="D37" s="1432" t="s">
        <v>1749</v>
      </c>
      <c r="E37" s="276"/>
      <c r="F37" s="2582">
        <v>40</v>
      </c>
      <c r="G37" s="3555"/>
      <c r="H37" s="3556"/>
      <c r="I37" s="1420"/>
      <c r="J37" s="1049"/>
      <c r="K37" s="1049"/>
      <c r="L37" s="1049"/>
      <c r="M37" s="1049"/>
      <c r="N37" s="1049"/>
    </row>
    <row r="38" spans="1:14" ht="12.75" customHeight="1" x14ac:dyDescent="0.2">
      <c r="A38" s="803">
        <f>SUM(A39:A41)</f>
        <v>200</v>
      </c>
      <c r="B38" s="1505" t="s">
        <v>98</v>
      </c>
      <c r="C38" s="805" t="s">
        <v>10</v>
      </c>
      <c r="D38" s="1506" t="s">
        <v>1750</v>
      </c>
      <c r="E38" s="836">
        <f>SUM(E39:E41)</f>
        <v>200</v>
      </c>
      <c r="F38" s="2805">
        <f>SUM(F39:F41)</f>
        <v>400</v>
      </c>
      <c r="G38" s="3555"/>
      <c r="H38" s="3556"/>
      <c r="I38" s="1420"/>
      <c r="J38" s="1049"/>
      <c r="K38" s="1049"/>
      <c r="L38" s="1049"/>
      <c r="M38" s="1049"/>
      <c r="N38" s="1049"/>
    </row>
    <row r="39" spans="1:14" ht="12.75" customHeight="1" x14ac:dyDescent="0.2">
      <c r="A39" s="272">
        <v>80</v>
      </c>
      <c r="B39" s="807" t="s">
        <v>107</v>
      </c>
      <c r="C39" s="775" t="s">
        <v>1751</v>
      </c>
      <c r="D39" s="1432" t="s">
        <v>1752</v>
      </c>
      <c r="E39" s="276">
        <v>100</v>
      </c>
      <c r="F39" s="2582">
        <v>80</v>
      </c>
      <c r="G39" s="3555"/>
      <c r="H39" s="3556"/>
      <c r="I39" s="1420"/>
      <c r="J39" s="1049"/>
      <c r="K39" s="1049"/>
      <c r="L39" s="1049"/>
      <c r="M39" s="1049"/>
      <c r="N39" s="1049"/>
    </row>
    <row r="40" spans="1:14" ht="12.75" customHeight="1" x14ac:dyDescent="0.2">
      <c r="A40" s="1418">
        <v>20</v>
      </c>
      <c r="B40" s="814" t="s">
        <v>107</v>
      </c>
      <c r="C40" s="1507" t="s">
        <v>1753</v>
      </c>
      <c r="D40" s="1508" t="s">
        <v>58</v>
      </c>
      <c r="E40" s="1419"/>
      <c r="F40" s="2583">
        <v>20</v>
      </c>
      <c r="G40" s="3555"/>
      <c r="H40" s="3556"/>
      <c r="I40" s="1420"/>
      <c r="J40" s="1049"/>
      <c r="K40" s="1049"/>
      <c r="L40" s="1049"/>
      <c r="M40" s="1049"/>
      <c r="N40" s="1049"/>
    </row>
    <row r="41" spans="1:14" ht="12.75" customHeight="1" x14ac:dyDescent="0.2">
      <c r="A41" s="1418">
        <v>100</v>
      </c>
      <c r="B41" s="814" t="s">
        <v>107</v>
      </c>
      <c r="C41" s="1507" t="s">
        <v>1754</v>
      </c>
      <c r="D41" s="1508" t="s">
        <v>1755</v>
      </c>
      <c r="E41" s="1419">
        <v>100</v>
      </c>
      <c r="F41" s="2583">
        <v>300</v>
      </c>
      <c r="G41" s="3555"/>
      <c r="H41" s="3556"/>
      <c r="I41" s="1420"/>
      <c r="J41" s="1049"/>
      <c r="K41" s="1049"/>
      <c r="L41" s="1049"/>
      <c r="M41" s="1049"/>
      <c r="N41" s="1049"/>
    </row>
    <row r="42" spans="1:14" ht="12.75" customHeight="1" x14ac:dyDescent="0.2">
      <c r="A42" s="803">
        <f>SUM(A43:A46)</f>
        <v>400</v>
      </c>
      <c r="B42" s="1505" t="s">
        <v>98</v>
      </c>
      <c r="C42" s="805" t="s">
        <v>10</v>
      </c>
      <c r="D42" s="1506" t="s">
        <v>1756</v>
      </c>
      <c r="E42" s="836">
        <f>SUM(E43:E46)</f>
        <v>0</v>
      </c>
      <c r="F42" s="2805">
        <f>SUM(F43:F46)</f>
        <v>300</v>
      </c>
      <c r="G42" s="3555"/>
      <c r="H42" s="3556"/>
      <c r="I42" s="1420"/>
      <c r="J42" s="1049"/>
      <c r="K42" s="1049"/>
      <c r="L42" s="1049"/>
      <c r="M42" s="1049"/>
      <c r="N42" s="1049"/>
    </row>
    <row r="43" spans="1:14" ht="12.75" customHeight="1" x14ac:dyDescent="0.2">
      <c r="A43" s="272">
        <v>240</v>
      </c>
      <c r="B43" s="807" t="s">
        <v>107</v>
      </c>
      <c r="C43" s="775" t="s">
        <v>1757</v>
      </c>
      <c r="D43" s="1432" t="s">
        <v>1758</v>
      </c>
      <c r="E43" s="276"/>
      <c r="F43" s="2582">
        <v>230</v>
      </c>
      <c r="G43" s="3555"/>
      <c r="H43" s="3556"/>
      <c r="I43" s="1420"/>
      <c r="J43" s="1049"/>
      <c r="K43" s="1049"/>
      <c r="L43" s="1049"/>
      <c r="M43" s="1049"/>
      <c r="N43" s="1049"/>
    </row>
    <row r="44" spans="1:14" ht="12.75" customHeight="1" x14ac:dyDescent="0.2">
      <c r="A44" s="272">
        <v>100</v>
      </c>
      <c r="B44" s="807" t="s">
        <v>107</v>
      </c>
      <c r="C44" s="775" t="s">
        <v>1759</v>
      </c>
      <c r="D44" s="1432" t="s">
        <v>1760</v>
      </c>
      <c r="E44" s="276"/>
      <c r="F44" s="2582">
        <v>50</v>
      </c>
      <c r="G44" s="3555"/>
      <c r="H44" s="3556"/>
      <c r="I44" s="1420"/>
      <c r="J44" s="1049"/>
      <c r="K44" s="1049"/>
      <c r="L44" s="1049"/>
      <c r="M44" s="1049"/>
      <c r="N44" s="1049"/>
    </row>
    <row r="45" spans="1:14" ht="12.75" customHeight="1" x14ac:dyDescent="0.2">
      <c r="A45" s="272">
        <v>10</v>
      </c>
      <c r="B45" s="807" t="s">
        <v>107</v>
      </c>
      <c r="C45" s="775" t="s">
        <v>1761</v>
      </c>
      <c r="D45" s="1432" t="s">
        <v>1762</v>
      </c>
      <c r="E45" s="276"/>
      <c r="F45" s="2582">
        <v>10</v>
      </c>
      <c r="G45" s="3555"/>
      <c r="H45" s="3556"/>
      <c r="I45" s="1420"/>
      <c r="J45" s="1049"/>
      <c r="K45" s="1049"/>
      <c r="L45" s="1049"/>
      <c r="M45" s="1049"/>
      <c r="N45" s="1049"/>
    </row>
    <row r="46" spans="1:14" ht="12.75" customHeight="1" x14ac:dyDescent="0.2">
      <c r="A46" s="272">
        <v>50</v>
      </c>
      <c r="B46" s="807" t="s">
        <v>107</v>
      </c>
      <c r="C46" s="775" t="s">
        <v>1763</v>
      </c>
      <c r="D46" s="1432" t="s">
        <v>1764</v>
      </c>
      <c r="E46" s="276"/>
      <c r="F46" s="2582">
        <v>10</v>
      </c>
      <c r="G46" s="3555"/>
      <c r="H46" s="3556"/>
      <c r="I46" s="1420"/>
      <c r="J46" s="1049"/>
      <c r="K46" s="1049"/>
      <c r="L46" s="1049"/>
      <c r="M46" s="1049"/>
      <c r="N46" s="1049"/>
    </row>
    <row r="47" spans="1:14" ht="12.75" customHeight="1" x14ac:dyDescent="0.2">
      <c r="A47" s="1436">
        <f>SUM(A48:A53)</f>
        <v>825</v>
      </c>
      <c r="B47" s="1501" t="s">
        <v>98</v>
      </c>
      <c r="C47" s="1502" t="s">
        <v>10</v>
      </c>
      <c r="D47" s="1503" t="s">
        <v>1765</v>
      </c>
      <c r="E47" s="1504">
        <f>SUM(E48:E53)</f>
        <v>405</v>
      </c>
      <c r="F47" s="2584">
        <f>SUM(F48:F53)</f>
        <v>825</v>
      </c>
      <c r="G47" s="3555"/>
      <c r="H47" s="3556"/>
      <c r="I47" s="1420"/>
      <c r="J47" s="1049"/>
      <c r="K47" s="1049"/>
      <c r="L47" s="1049"/>
      <c r="M47" s="1049"/>
      <c r="N47" s="1049"/>
    </row>
    <row r="48" spans="1:14" ht="12.75" customHeight="1" x14ac:dyDescent="0.2">
      <c r="A48" s="272">
        <v>345</v>
      </c>
      <c r="B48" s="807" t="s">
        <v>107</v>
      </c>
      <c r="C48" s="775" t="s">
        <v>1766</v>
      </c>
      <c r="D48" s="1432" t="s">
        <v>1767</v>
      </c>
      <c r="E48" s="276">
        <v>345</v>
      </c>
      <c r="F48" s="2582">
        <v>345</v>
      </c>
      <c r="G48" s="3555"/>
      <c r="H48" s="3556"/>
      <c r="I48" s="1420"/>
      <c r="J48" s="1049"/>
      <c r="K48" s="1049"/>
      <c r="L48" s="1049"/>
      <c r="M48" s="1049"/>
      <c r="N48" s="1049"/>
    </row>
    <row r="49" spans="1:14" ht="12.75" customHeight="1" x14ac:dyDescent="0.2">
      <c r="A49" s="272">
        <v>30</v>
      </c>
      <c r="B49" s="807" t="s">
        <v>107</v>
      </c>
      <c r="C49" s="775" t="s">
        <v>1768</v>
      </c>
      <c r="D49" s="1509" t="s">
        <v>1769</v>
      </c>
      <c r="E49" s="276">
        <v>60</v>
      </c>
      <c r="F49" s="2582">
        <v>30</v>
      </c>
      <c r="G49" s="3555"/>
      <c r="H49" s="3556"/>
      <c r="I49" s="1420"/>
      <c r="J49" s="1049"/>
      <c r="K49" s="1049"/>
      <c r="L49" s="1049"/>
      <c r="M49" s="1049"/>
      <c r="N49" s="1049"/>
    </row>
    <row r="50" spans="1:14" ht="12.75" customHeight="1" x14ac:dyDescent="0.2">
      <c r="A50" s="272">
        <v>30</v>
      </c>
      <c r="B50" s="807" t="s">
        <v>107</v>
      </c>
      <c r="C50" s="775" t="s">
        <v>1770</v>
      </c>
      <c r="D50" s="1432" t="s">
        <v>1771</v>
      </c>
      <c r="E50" s="276"/>
      <c r="F50" s="2582">
        <v>30</v>
      </c>
      <c r="G50" s="3555"/>
      <c r="H50" s="3556"/>
      <c r="I50" s="1420"/>
      <c r="J50" s="1049"/>
      <c r="K50" s="1049"/>
      <c r="L50" s="1049"/>
      <c r="M50" s="1049"/>
      <c r="N50" s="1049"/>
    </row>
    <row r="51" spans="1:14" ht="12.75" customHeight="1" x14ac:dyDescent="0.2">
      <c r="A51" s="272">
        <v>70</v>
      </c>
      <c r="B51" s="807" t="s">
        <v>107</v>
      </c>
      <c r="C51" s="775" t="s">
        <v>1772</v>
      </c>
      <c r="D51" s="1432" t="s">
        <v>1773</v>
      </c>
      <c r="E51" s="276"/>
      <c r="F51" s="2582">
        <v>70</v>
      </c>
      <c r="G51" s="3555"/>
      <c r="H51" s="3556"/>
      <c r="I51" s="1420"/>
      <c r="J51" s="1049"/>
      <c r="K51" s="1049"/>
      <c r="L51" s="1049"/>
      <c r="M51" s="1049"/>
      <c r="N51" s="1049"/>
    </row>
    <row r="52" spans="1:14" ht="12.75" customHeight="1" x14ac:dyDescent="0.2">
      <c r="A52" s="272">
        <v>250</v>
      </c>
      <c r="B52" s="1510" t="s">
        <v>107</v>
      </c>
      <c r="C52" s="1511" t="s">
        <v>1774</v>
      </c>
      <c r="D52" s="1512" t="s">
        <v>1775</v>
      </c>
      <c r="E52" s="276"/>
      <c r="F52" s="2582">
        <v>250</v>
      </c>
      <c r="G52" s="3555"/>
      <c r="H52" s="3556"/>
      <c r="I52" s="1420"/>
      <c r="J52" s="1049"/>
      <c r="K52" s="1049"/>
      <c r="L52" s="1049"/>
      <c r="M52" s="1049"/>
      <c r="N52" s="1049"/>
    </row>
    <row r="53" spans="1:14" ht="15" customHeight="1" x14ac:dyDescent="0.2">
      <c r="A53" s="272">
        <v>100</v>
      </c>
      <c r="B53" s="1513" t="s">
        <v>107</v>
      </c>
      <c r="C53" s="1511" t="s">
        <v>1776</v>
      </c>
      <c r="D53" s="1426" t="s">
        <v>1777</v>
      </c>
      <c r="E53" s="276"/>
      <c r="F53" s="2582">
        <v>100</v>
      </c>
      <c r="G53" s="3555" t="s">
        <v>1778</v>
      </c>
      <c r="H53" s="3556"/>
      <c r="I53" s="1420"/>
      <c r="J53" s="1049"/>
      <c r="K53" s="1049"/>
      <c r="L53" s="1049"/>
      <c r="M53" s="1049"/>
      <c r="N53" s="1049"/>
    </row>
    <row r="54" spans="1:14" ht="12.75" customHeight="1" x14ac:dyDescent="0.2">
      <c r="A54" s="1436">
        <f>SUM(A55:A59)</f>
        <v>230</v>
      </c>
      <c r="B54" s="1514" t="s">
        <v>98</v>
      </c>
      <c r="C54" s="1502" t="s">
        <v>10</v>
      </c>
      <c r="D54" s="1515" t="s">
        <v>1779</v>
      </c>
      <c r="E54" s="1504">
        <f>SUM(E55:E58)</f>
        <v>0</v>
      </c>
      <c r="F54" s="2584">
        <f>SUM(F55:F59)</f>
        <v>230</v>
      </c>
      <c r="G54" s="3555"/>
      <c r="H54" s="3556"/>
      <c r="I54" s="1420"/>
      <c r="J54" s="1049"/>
      <c r="K54" s="1049"/>
      <c r="L54" s="1049"/>
      <c r="M54" s="1049"/>
      <c r="N54" s="1049"/>
    </row>
    <row r="55" spans="1:14" ht="12.75" customHeight="1" x14ac:dyDescent="0.2">
      <c r="A55" s="272">
        <v>80</v>
      </c>
      <c r="B55" s="273" t="s">
        <v>107</v>
      </c>
      <c r="C55" s="775" t="s">
        <v>1780</v>
      </c>
      <c r="D55" s="1426" t="s">
        <v>1781</v>
      </c>
      <c r="E55" s="276"/>
      <c r="F55" s="2582">
        <v>80</v>
      </c>
      <c r="G55" s="3555"/>
      <c r="H55" s="3556"/>
      <c r="I55" s="1420"/>
      <c r="J55" s="1049"/>
      <c r="K55" s="1049"/>
      <c r="L55" s="1049"/>
      <c r="M55" s="1049"/>
      <c r="N55" s="1049"/>
    </row>
    <row r="56" spans="1:14" ht="21.75" customHeight="1" x14ac:dyDescent="0.2">
      <c r="A56" s="272">
        <v>60</v>
      </c>
      <c r="B56" s="273" t="s">
        <v>107</v>
      </c>
      <c r="C56" s="775" t="s">
        <v>1782</v>
      </c>
      <c r="D56" s="1426" t="s">
        <v>1783</v>
      </c>
      <c r="E56" s="276"/>
      <c r="F56" s="2582">
        <v>50</v>
      </c>
      <c r="G56" s="3555" t="s">
        <v>1784</v>
      </c>
      <c r="H56" s="3556"/>
      <c r="I56" s="1420"/>
      <c r="J56" s="1049"/>
      <c r="K56" s="1049"/>
      <c r="L56" s="1049"/>
      <c r="M56" s="1049"/>
      <c r="N56" s="1049"/>
    </row>
    <row r="57" spans="1:14" ht="12.75" customHeight="1" x14ac:dyDescent="0.2">
      <c r="A57" s="272"/>
      <c r="B57" s="273" t="s">
        <v>107</v>
      </c>
      <c r="C57" s="775" t="s">
        <v>1785</v>
      </c>
      <c r="D57" s="1426" t="s">
        <v>1786</v>
      </c>
      <c r="E57" s="276"/>
      <c r="F57" s="2816"/>
      <c r="G57" s="3555" t="s">
        <v>1787</v>
      </c>
      <c r="H57" s="3556"/>
      <c r="I57" s="1420"/>
      <c r="J57" s="1049"/>
      <c r="K57" s="1049"/>
      <c r="L57" s="1049"/>
      <c r="M57" s="1049"/>
      <c r="N57" s="1049"/>
    </row>
    <row r="58" spans="1:14" ht="12.75" customHeight="1" x14ac:dyDescent="0.2">
      <c r="A58" s="272">
        <v>40</v>
      </c>
      <c r="B58" s="273" t="s">
        <v>107</v>
      </c>
      <c r="C58" s="775" t="s">
        <v>1788</v>
      </c>
      <c r="D58" s="1426" t="s">
        <v>1789</v>
      </c>
      <c r="E58" s="276"/>
      <c r="F58" s="2582">
        <v>70</v>
      </c>
      <c r="G58" s="3555"/>
      <c r="H58" s="3556"/>
      <c r="I58" s="1420"/>
      <c r="J58" s="1049"/>
      <c r="K58" s="1049"/>
      <c r="L58" s="1049"/>
      <c r="M58" s="1049"/>
      <c r="N58" s="1049"/>
    </row>
    <row r="59" spans="1:14" ht="12.75" customHeight="1" x14ac:dyDescent="0.2">
      <c r="A59" s="272">
        <v>50</v>
      </c>
      <c r="B59" s="273" t="s">
        <v>107</v>
      </c>
      <c r="C59" s="775" t="s">
        <v>1790</v>
      </c>
      <c r="D59" s="1509" t="s">
        <v>1791</v>
      </c>
      <c r="E59" s="276"/>
      <c r="F59" s="2582">
        <v>30</v>
      </c>
      <c r="G59" s="3555"/>
      <c r="H59" s="3556"/>
      <c r="I59" s="1420"/>
      <c r="J59" s="1049"/>
      <c r="K59" s="1049"/>
      <c r="L59" s="1049"/>
      <c r="M59" s="1049"/>
      <c r="N59" s="1049"/>
    </row>
    <row r="60" spans="1:14" s="1367" customFormat="1" ht="12.75" customHeight="1" x14ac:dyDescent="0.2">
      <c r="A60" s="803">
        <f>SUM(A61:A66)</f>
        <v>1500</v>
      </c>
      <c r="B60" s="1437" t="s">
        <v>98</v>
      </c>
      <c r="C60" s="805" t="s">
        <v>10</v>
      </c>
      <c r="D60" s="1516" t="s">
        <v>1792</v>
      </c>
      <c r="E60" s="836">
        <f>SUM(E61:E66)</f>
        <v>0</v>
      </c>
      <c r="F60" s="2805">
        <f>SUM(F61:F66)</f>
        <v>1207.5</v>
      </c>
      <c r="G60" s="3555"/>
      <c r="H60" s="3556"/>
      <c r="I60" s="1517"/>
    </row>
    <row r="61" spans="1:14" s="1367" customFormat="1" ht="12.75" customHeight="1" x14ac:dyDescent="0.2">
      <c r="A61" s="272">
        <v>100</v>
      </c>
      <c r="B61" s="273" t="s">
        <v>107</v>
      </c>
      <c r="C61" s="775" t="s">
        <v>1793</v>
      </c>
      <c r="D61" s="1426" t="s">
        <v>1794</v>
      </c>
      <c r="E61" s="276"/>
      <c r="F61" s="2582">
        <v>200</v>
      </c>
      <c r="G61" s="3555"/>
      <c r="H61" s="3556"/>
      <c r="I61" s="1517"/>
    </row>
    <row r="62" spans="1:14" s="1367" customFormat="1" ht="12.75" customHeight="1" x14ac:dyDescent="0.2">
      <c r="A62" s="272">
        <v>90</v>
      </c>
      <c r="B62" s="273" t="s">
        <v>107</v>
      </c>
      <c r="C62" s="775" t="s">
        <v>1795</v>
      </c>
      <c r="D62" s="1426" t="s">
        <v>1796</v>
      </c>
      <c r="E62" s="276"/>
      <c r="F62" s="2582">
        <v>90</v>
      </c>
      <c r="G62" s="3555"/>
      <c r="H62" s="3556"/>
      <c r="I62" s="1517"/>
    </row>
    <row r="63" spans="1:14" s="1367" customFormat="1" ht="12.75" customHeight="1" x14ac:dyDescent="0.2">
      <c r="A63" s="1418">
        <v>1090</v>
      </c>
      <c r="B63" s="1518" t="s">
        <v>107</v>
      </c>
      <c r="C63" s="1507" t="s">
        <v>1797</v>
      </c>
      <c r="D63" s="1519" t="s">
        <v>1798</v>
      </c>
      <c r="E63" s="1419"/>
      <c r="F63" s="2583">
        <v>797.5</v>
      </c>
      <c r="G63" s="3555"/>
      <c r="H63" s="3556"/>
      <c r="I63" s="1517"/>
    </row>
    <row r="64" spans="1:14" s="1367" customFormat="1" ht="12.75" customHeight="1" x14ac:dyDescent="0.2">
      <c r="A64" s="272">
        <v>20</v>
      </c>
      <c r="B64" s="273" t="s">
        <v>107</v>
      </c>
      <c r="C64" s="775" t="s">
        <v>1800</v>
      </c>
      <c r="D64" s="1426" t="s">
        <v>1801</v>
      </c>
      <c r="E64" s="276"/>
      <c r="F64" s="2582">
        <v>20</v>
      </c>
      <c r="G64" s="3555"/>
      <c r="H64" s="3556"/>
      <c r="I64" s="1517"/>
    </row>
    <row r="65" spans="1:9" s="1367" customFormat="1" ht="12.75" customHeight="1" x14ac:dyDescent="0.2">
      <c r="A65" s="272">
        <v>100</v>
      </c>
      <c r="B65" s="273" t="s">
        <v>107</v>
      </c>
      <c r="C65" s="775" t="s">
        <v>1802</v>
      </c>
      <c r="D65" s="1426" t="s">
        <v>1803</v>
      </c>
      <c r="E65" s="276"/>
      <c r="F65" s="2582">
        <v>100</v>
      </c>
      <c r="G65" s="3555"/>
      <c r="H65" s="3556"/>
      <c r="I65" s="1517"/>
    </row>
    <row r="66" spans="1:9" s="1367" customFormat="1" ht="12.75" customHeight="1" x14ac:dyDescent="0.2">
      <c r="A66" s="272">
        <v>100</v>
      </c>
      <c r="B66" s="273" t="s">
        <v>107</v>
      </c>
      <c r="C66" s="775" t="s">
        <v>1804</v>
      </c>
      <c r="D66" s="1426" t="s">
        <v>1805</v>
      </c>
      <c r="E66" s="276"/>
      <c r="F66" s="2582">
        <v>0</v>
      </c>
      <c r="G66" s="3555" t="s">
        <v>1799</v>
      </c>
      <c r="H66" s="3556"/>
      <c r="I66" s="1517"/>
    </row>
    <row r="67" spans="1:9" s="1367" customFormat="1" ht="12.75" customHeight="1" x14ac:dyDescent="0.2">
      <c r="A67" s="1436">
        <f>SUM(A68:A69)</f>
        <v>150</v>
      </c>
      <c r="B67" s="1514" t="s">
        <v>725</v>
      </c>
      <c r="C67" s="1502" t="s">
        <v>10</v>
      </c>
      <c r="D67" s="1515" t="s">
        <v>1806</v>
      </c>
      <c r="E67" s="1504">
        <f>SUM(E68:E69)</f>
        <v>0</v>
      </c>
      <c r="F67" s="2584">
        <f>SUM(F68:F69)</f>
        <v>150</v>
      </c>
      <c r="G67" s="3555"/>
      <c r="H67" s="3556"/>
      <c r="I67" s="1517"/>
    </row>
    <row r="68" spans="1:9" s="1367" customFormat="1" ht="12.75" customHeight="1" x14ac:dyDescent="0.2">
      <c r="A68" s="1418">
        <v>70</v>
      </c>
      <c r="B68" s="1518" t="s">
        <v>107</v>
      </c>
      <c r="C68" s="1507" t="s">
        <v>1807</v>
      </c>
      <c r="D68" s="1519" t="s">
        <v>1808</v>
      </c>
      <c r="E68" s="1419"/>
      <c r="F68" s="2583">
        <v>75</v>
      </c>
      <c r="G68" s="3555"/>
      <c r="H68" s="3556"/>
      <c r="I68" s="1517"/>
    </row>
    <row r="69" spans="1:9" s="1367" customFormat="1" ht="12.75" customHeight="1" x14ac:dyDescent="0.2">
      <c r="A69" s="1418">
        <v>80</v>
      </c>
      <c r="B69" s="1518" t="s">
        <v>107</v>
      </c>
      <c r="C69" s="1507" t="s">
        <v>1809</v>
      </c>
      <c r="D69" s="1509" t="s">
        <v>1810</v>
      </c>
      <c r="E69" s="1419"/>
      <c r="F69" s="2583">
        <v>75</v>
      </c>
      <c r="G69" s="3555"/>
      <c r="H69" s="3556"/>
      <c r="I69" s="1517"/>
    </row>
    <row r="70" spans="1:9" s="1367" customFormat="1" ht="12.75" customHeight="1" thickBot="1" x14ac:dyDescent="0.25">
      <c r="A70" s="2823">
        <f>A76</f>
        <v>1821.2</v>
      </c>
      <c r="B70" s="1439" t="s">
        <v>98</v>
      </c>
      <c r="C70" s="1440" t="s">
        <v>10</v>
      </c>
      <c r="D70" s="3393" t="s">
        <v>309</v>
      </c>
      <c r="E70" s="3394">
        <f>SUM(E76)</f>
        <v>0</v>
      </c>
      <c r="F70" s="3395">
        <f>SUM(F76:F77)</f>
        <v>1721.2</v>
      </c>
      <c r="G70" s="3559"/>
      <c r="H70" s="3560"/>
      <c r="I70" s="1517"/>
    </row>
    <row r="71" spans="1:9" s="1367" customFormat="1" ht="12.75" customHeight="1" x14ac:dyDescent="0.2">
      <c r="A71" s="2820"/>
      <c r="B71" s="2817"/>
      <c r="C71" s="2818"/>
      <c r="D71" s="3391"/>
      <c r="E71" s="2820"/>
      <c r="F71" s="3392"/>
      <c r="G71" s="1048"/>
      <c r="H71" s="1048"/>
      <c r="I71" s="1517"/>
    </row>
    <row r="72" spans="1:9" s="1367" customFormat="1" ht="12.75" customHeight="1" x14ac:dyDescent="0.2">
      <c r="A72" s="897"/>
      <c r="B72" s="124" t="s">
        <v>1736</v>
      </c>
      <c r="C72" s="124"/>
      <c r="D72" s="124"/>
      <c r="E72" s="124"/>
      <c r="F72" s="124"/>
      <c r="G72" s="124"/>
      <c r="H72" s="124"/>
      <c r="I72" s="1517"/>
    </row>
    <row r="73" spans="1:9" s="1367" customFormat="1" ht="12.75" customHeight="1" thickBot="1" x14ac:dyDescent="0.25">
      <c r="A73" s="112"/>
      <c r="B73" s="920"/>
      <c r="C73" s="920"/>
      <c r="D73" s="920"/>
      <c r="E73" s="183"/>
      <c r="F73" s="183"/>
      <c r="G73" s="183"/>
      <c r="H73" s="101" t="s">
        <v>73</v>
      </c>
      <c r="I73" s="1517"/>
    </row>
    <row r="74" spans="1:9" s="1367" customFormat="1" ht="31.5" customHeight="1" thickBot="1" x14ac:dyDescent="0.25">
      <c r="A74" s="3271" t="s">
        <v>7</v>
      </c>
      <c r="B74" s="3272" t="s">
        <v>281</v>
      </c>
      <c r="C74" s="3273" t="s">
        <v>1737</v>
      </c>
      <c r="D74" s="2517" t="s">
        <v>128</v>
      </c>
      <c r="E74" s="3276" t="s">
        <v>94</v>
      </c>
      <c r="F74" s="3270" t="s">
        <v>2656</v>
      </c>
      <c r="G74" s="3521" t="s">
        <v>95</v>
      </c>
      <c r="H74" s="3522"/>
      <c r="I74" s="1517"/>
    </row>
    <row r="75" spans="1:9" s="1367" customFormat="1" ht="12.75" customHeight="1" thickBot="1" x14ac:dyDescent="0.25">
      <c r="A75" s="3351" t="s">
        <v>177</v>
      </c>
      <c r="B75" s="430" t="s">
        <v>3</v>
      </c>
      <c r="C75" s="431" t="s">
        <v>96</v>
      </c>
      <c r="D75" s="432" t="s">
        <v>97</v>
      </c>
      <c r="E75" s="3348" t="s">
        <v>2672</v>
      </c>
      <c r="F75" s="3349" t="s">
        <v>177</v>
      </c>
      <c r="G75" s="3527" t="s">
        <v>10</v>
      </c>
      <c r="H75" s="3528"/>
      <c r="I75" s="1517"/>
    </row>
    <row r="76" spans="1:9" s="1367" customFormat="1" ht="12.75" customHeight="1" x14ac:dyDescent="0.2">
      <c r="A76" s="1418">
        <v>1821.2</v>
      </c>
      <c r="B76" s="1518" t="s">
        <v>107</v>
      </c>
      <c r="C76" s="1507" t="s">
        <v>1811</v>
      </c>
      <c r="D76" s="1519" t="s">
        <v>1812</v>
      </c>
      <c r="E76" s="1419"/>
      <c r="F76" s="2583">
        <v>1401.2</v>
      </c>
      <c r="G76" s="3583"/>
      <c r="H76" s="3584"/>
      <c r="I76" s="1517"/>
    </row>
    <row r="77" spans="1:9" s="1367" customFormat="1" ht="15.75" customHeight="1" x14ac:dyDescent="0.2">
      <c r="A77" s="1418"/>
      <c r="B77" s="273" t="s">
        <v>107</v>
      </c>
      <c r="C77" s="775" t="s">
        <v>1813</v>
      </c>
      <c r="D77" s="1426" t="s">
        <v>1814</v>
      </c>
      <c r="E77" s="276"/>
      <c r="F77" s="2583">
        <v>320</v>
      </c>
      <c r="G77" s="3555" t="s">
        <v>1815</v>
      </c>
      <c r="H77" s="3556"/>
      <c r="I77" s="1517"/>
    </row>
    <row r="78" spans="1:9" s="1367" customFormat="1" ht="12.75" customHeight="1" x14ac:dyDescent="0.2">
      <c r="A78" s="1524">
        <f>SUM(A79:A82)</f>
        <v>450</v>
      </c>
      <c r="B78" s="1525" t="s">
        <v>98</v>
      </c>
      <c r="C78" s="1526" t="s">
        <v>10</v>
      </c>
      <c r="D78" s="1527" t="s">
        <v>715</v>
      </c>
      <c r="E78" s="1528">
        <f>SUM(E79:E82)</f>
        <v>450</v>
      </c>
      <c r="F78" s="2806">
        <f>SUM(F79:F82)</f>
        <v>450</v>
      </c>
      <c r="G78" s="3555"/>
      <c r="H78" s="3556"/>
      <c r="I78" s="1517"/>
    </row>
    <row r="79" spans="1:9" s="1367" customFormat="1" ht="21.75" customHeight="1" x14ac:dyDescent="0.2">
      <c r="A79" s="1529">
        <v>80</v>
      </c>
      <c r="B79" s="1530" t="s">
        <v>98</v>
      </c>
      <c r="C79" s="408" t="s">
        <v>1816</v>
      </c>
      <c r="D79" s="1531" t="s">
        <v>1817</v>
      </c>
      <c r="E79" s="1532">
        <v>80</v>
      </c>
      <c r="F79" s="2579">
        <v>80</v>
      </c>
      <c r="G79" s="3555"/>
      <c r="H79" s="3556"/>
      <c r="I79" s="1517"/>
    </row>
    <row r="80" spans="1:9" s="1367" customFormat="1" ht="12.75" customHeight="1" x14ac:dyDescent="0.2">
      <c r="A80" s="1533">
        <v>50</v>
      </c>
      <c r="B80" s="1534" t="s">
        <v>98</v>
      </c>
      <c r="C80" s="408" t="s">
        <v>1818</v>
      </c>
      <c r="D80" s="1535" t="s">
        <v>1819</v>
      </c>
      <c r="E80" s="1536">
        <v>50</v>
      </c>
      <c r="F80" s="2593">
        <v>50</v>
      </c>
      <c r="G80" s="3555"/>
      <c r="H80" s="3556"/>
      <c r="I80" s="1517"/>
    </row>
    <row r="81" spans="1:15" s="1367" customFormat="1" ht="12.75" customHeight="1" x14ac:dyDescent="0.2">
      <c r="A81" s="1529">
        <v>180</v>
      </c>
      <c r="B81" s="1530" t="s">
        <v>98</v>
      </c>
      <c r="C81" s="408" t="s">
        <v>1820</v>
      </c>
      <c r="D81" s="1531" t="s">
        <v>1821</v>
      </c>
      <c r="E81" s="1532">
        <v>180</v>
      </c>
      <c r="F81" s="2579">
        <v>180</v>
      </c>
      <c r="G81" s="3555"/>
      <c r="H81" s="3556"/>
      <c r="I81" s="1517"/>
    </row>
    <row r="82" spans="1:15" s="1367" customFormat="1" ht="24" customHeight="1" thickBot="1" x14ac:dyDescent="0.25">
      <c r="A82" s="1537">
        <v>140</v>
      </c>
      <c r="B82" s="1538" t="s">
        <v>98</v>
      </c>
      <c r="C82" s="1539" t="s">
        <v>1822</v>
      </c>
      <c r="D82" s="1540" t="s">
        <v>1823</v>
      </c>
      <c r="E82" s="1541">
        <v>140</v>
      </c>
      <c r="F82" s="2580">
        <v>140</v>
      </c>
      <c r="G82" s="3559"/>
      <c r="H82" s="3560"/>
      <c r="I82" s="1517"/>
    </row>
    <row r="83" spans="1:15" s="1367" customFormat="1" ht="12.75" customHeight="1" x14ac:dyDescent="0.2">
      <c r="A83" s="1521"/>
      <c r="B83" s="851"/>
      <c r="C83" s="852"/>
      <c r="D83" s="1522"/>
      <c r="E83" s="1521"/>
      <c r="F83" s="1521"/>
      <c r="G83" s="1521"/>
      <c r="H83" s="1048"/>
      <c r="J83" s="1517"/>
    </row>
    <row r="84" spans="1:15" s="1367" customFormat="1" ht="12.75" customHeight="1" x14ac:dyDescent="0.2">
      <c r="A84" s="897"/>
      <c r="B84" s="124" t="s">
        <v>2604</v>
      </c>
      <c r="C84" s="124"/>
      <c r="D84" s="124"/>
      <c r="E84" s="124"/>
      <c r="F84" s="124"/>
      <c r="G84" s="124"/>
      <c r="H84" s="124"/>
      <c r="J84" s="1517"/>
    </row>
    <row r="85" spans="1:15" s="1367" customFormat="1" ht="12.75" customHeight="1" thickBot="1" x14ac:dyDescent="0.25">
      <c r="A85" s="897"/>
      <c r="B85" s="920"/>
      <c r="C85" s="920"/>
      <c r="D85" s="920"/>
      <c r="E85" s="183"/>
      <c r="F85" s="183"/>
      <c r="G85" s="183"/>
      <c r="H85" s="101" t="s">
        <v>73</v>
      </c>
      <c r="I85" s="1517"/>
    </row>
    <row r="86" spans="1:15" s="1367" customFormat="1" ht="31.5" customHeight="1" thickBot="1" x14ac:dyDescent="0.25">
      <c r="A86" s="3024" t="s">
        <v>7</v>
      </c>
      <c r="B86" s="3025" t="s">
        <v>281</v>
      </c>
      <c r="C86" s="3026" t="s">
        <v>2605</v>
      </c>
      <c r="D86" s="3027" t="s">
        <v>2591</v>
      </c>
      <c r="E86" s="3028" t="s">
        <v>94</v>
      </c>
      <c r="F86" s="3270" t="s">
        <v>2656</v>
      </c>
      <c r="G86" s="3521" t="s">
        <v>95</v>
      </c>
      <c r="H86" s="3522"/>
      <c r="I86" s="1517"/>
    </row>
    <row r="87" spans="1:15" s="1367" customFormat="1" ht="12.75" customHeight="1" thickBot="1" x14ac:dyDescent="0.25">
      <c r="A87" s="111">
        <f>A88</f>
        <v>100</v>
      </c>
      <c r="B87" s="109" t="s">
        <v>3</v>
      </c>
      <c r="C87" s="470" t="s">
        <v>96</v>
      </c>
      <c r="D87" s="297" t="s">
        <v>97</v>
      </c>
      <c r="E87" s="126">
        <f>E88</f>
        <v>100</v>
      </c>
      <c r="F87" s="126">
        <f>F88</f>
        <v>100</v>
      </c>
      <c r="G87" s="3537" t="s">
        <v>10</v>
      </c>
      <c r="H87" s="3538"/>
      <c r="I87" s="1517"/>
    </row>
    <row r="88" spans="1:15" s="1367" customFormat="1" ht="12.75" customHeight="1" thickBot="1" x14ac:dyDescent="0.25">
      <c r="A88" s="3139">
        <v>100</v>
      </c>
      <c r="B88" s="847" t="s">
        <v>3</v>
      </c>
      <c r="C88" s="848" t="s">
        <v>1830</v>
      </c>
      <c r="D88" s="3143" t="s">
        <v>1831</v>
      </c>
      <c r="E88" s="3140">
        <v>100</v>
      </c>
      <c r="F88" s="3144">
        <v>100</v>
      </c>
      <c r="G88" s="3595" t="s">
        <v>2603</v>
      </c>
      <c r="H88" s="3596"/>
      <c r="I88" s="1517"/>
    </row>
    <row r="89" spans="1:15" s="1367" customFormat="1" ht="14.25" customHeight="1" x14ac:dyDescent="0.2">
      <c r="A89" s="1521"/>
      <c r="B89" s="851"/>
      <c r="C89" s="852"/>
      <c r="D89" s="1522"/>
      <c r="E89" s="1521"/>
      <c r="F89" s="1521"/>
      <c r="G89" s="1521"/>
      <c r="H89" s="1048"/>
      <c r="J89" s="1517"/>
    </row>
    <row r="90" spans="1:15" ht="19.5" customHeight="1" x14ac:dyDescent="0.2">
      <c r="B90" s="124" t="s">
        <v>1824</v>
      </c>
      <c r="C90" s="124"/>
      <c r="D90" s="124"/>
      <c r="E90" s="124"/>
      <c r="F90" s="124"/>
      <c r="G90" s="124"/>
      <c r="H90" s="124"/>
      <c r="N90" s="1049"/>
      <c r="O90" s="1049"/>
    </row>
    <row r="91" spans="1:15" ht="12" thickBot="1" x14ac:dyDescent="0.25">
      <c r="B91" s="920"/>
      <c r="C91" s="920"/>
      <c r="D91" s="920"/>
      <c r="E91" s="183"/>
      <c r="F91" s="183"/>
      <c r="G91" s="183"/>
      <c r="H91" s="101" t="s">
        <v>73</v>
      </c>
      <c r="I91" s="1049"/>
      <c r="M91" s="1049"/>
      <c r="N91" s="1049"/>
    </row>
    <row r="92" spans="1:15" ht="31.5" customHeight="1" thickBot="1" x14ac:dyDescent="0.25">
      <c r="A92" s="2179" t="s">
        <v>7</v>
      </c>
      <c r="B92" s="2185" t="s">
        <v>281</v>
      </c>
      <c r="C92" s="2186" t="s">
        <v>1825</v>
      </c>
      <c r="D92" s="2187" t="s">
        <v>230</v>
      </c>
      <c r="E92" s="3028" t="s">
        <v>94</v>
      </c>
      <c r="F92" s="3270" t="s">
        <v>2656</v>
      </c>
      <c r="G92" s="3521" t="s">
        <v>95</v>
      </c>
      <c r="H92" s="3522"/>
      <c r="I92" s="1049"/>
      <c r="M92" s="1049"/>
      <c r="N92" s="1049"/>
    </row>
    <row r="93" spans="1:15" s="928" customFormat="1" ht="14.25" customHeight="1" thickBot="1" x14ac:dyDescent="0.3">
      <c r="A93" s="111">
        <f>A94+A98+A106+A104+A110</f>
        <v>6264.63</v>
      </c>
      <c r="B93" s="109" t="s">
        <v>3</v>
      </c>
      <c r="C93" s="470" t="s">
        <v>96</v>
      </c>
      <c r="D93" s="297" t="s">
        <v>97</v>
      </c>
      <c r="E93" s="126">
        <f>E94+E98+E106+E104+E110</f>
        <v>5864.65</v>
      </c>
      <c r="F93" s="126">
        <f>F94+F98+F106+F104+F110</f>
        <v>5864.65</v>
      </c>
      <c r="G93" s="3537" t="s">
        <v>10</v>
      </c>
      <c r="H93" s="3538"/>
      <c r="I93" s="964"/>
      <c r="M93" s="964"/>
      <c r="N93" s="964"/>
    </row>
    <row r="94" spans="1:15" s="928" customFormat="1" ht="12.75" customHeight="1" x14ac:dyDescent="0.25">
      <c r="A94" s="1496">
        <f>SUM(A95:A97)</f>
        <v>1520</v>
      </c>
      <c r="B94" s="1542" t="s">
        <v>3</v>
      </c>
      <c r="C94" s="1370" t="s">
        <v>10</v>
      </c>
      <c r="D94" s="1523" t="s">
        <v>1745</v>
      </c>
      <c r="E94" s="1498">
        <f>SUM(E95:E97)</f>
        <v>1456</v>
      </c>
      <c r="F94" s="2581">
        <f>SUM(F95:F97)</f>
        <v>1456</v>
      </c>
      <c r="G94" s="3555"/>
      <c r="H94" s="3556"/>
      <c r="I94" s="964"/>
      <c r="M94" s="964"/>
      <c r="N94" s="964"/>
    </row>
    <row r="95" spans="1:15" s="928" customFormat="1" ht="12.75" customHeight="1" x14ac:dyDescent="0.25">
      <c r="A95" s="272">
        <v>300</v>
      </c>
      <c r="B95" s="807" t="s">
        <v>3</v>
      </c>
      <c r="C95" s="775" t="s">
        <v>1826</v>
      </c>
      <c r="D95" s="1426" t="s">
        <v>1827</v>
      </c>
      <c r="E95" s="276">
        <v>325</v>
      </c>
      <c r="F95" s="2582">
        <v>325</v>
      </c>
      <c r="G95" s="3555"/>
      <c r="H95" s="3556"/>
      <c r="I95" s="964"/>
      <c r="M95" s="964"/>
      <c r="N95" s="964"/>
    </row>
    <row r="96" spans="1:15" s="928" customFormat="1" ht="12.75" customHeight="1" x14ac:dyDescent="0.25">
      <c r="A96" s="272">
        <v>300</v>
      </c>
      <c r="B96" s="807" t="s">
        <v>3</v>
      </c>
      <c r="C96" s="775" t="s">
        <v>1828</v>
      </c>
      <c r="D96" s="1426" t="s">
        <v>1829</v>
      </c>
      <c r="E96" s="276">
        <v>300</v>
      </c>
      <c r="F96" s="2582">
        <v>300</v>
      </c>
      <c r="G96" s="3555"/>
      <c r="H96" s="3556"/>
      <c r="I96" s="964"/>
      <c r="M96" s="964"/>
      <c r="N96" s="964"/>
    </row>
    <row r="97" spans="1:16" s="928" customFormat="1" ht="12.75" customHeight="1" x14ac:dyDescent="0.25">
      <c r="A97" s="1543">
        <v>920</v>
      </c>
      <c r="B97" s="814" t="s">
        <v>3</v>
      </c>
      <c r="C97" s="1507" t="s">
        <v>1832</v>
      </c>
      <c r="D97" s="1544" t="s">
        <v>1833</v>
      </c>
      <c r="E97" s="1545">
        <v>831</v>
      </c>
      <c r="F97" s="2583">
        <v>831</v>
      </c>
      <c r="G97" s="3555"/>
      <c r="H97" s="3556"/>
      <c r="I97" s="964"/>
      <c r="J97" s="1547"/>
      <c r="K97" s="964"/>
      <c r="L97" s="964"/>
      <c r="M97" s="964"/>
      <c r="N97" s="964"/>
    </row>
    <row r="98" spans="1:16" s="928" customFormat="1" ht="12.75" customHeight="1" x14ac:dyDescent="0.25">
      <c r="A98" s="1436">
        <f>SUM(A99:A103)</f>
        <v>354</v>
      </c>
      <c r="B98" s="1501" t="s">
        <v>3</v>
      </c>
      <c r="C98" s="1502" t="s">
        <v>10</v>
      </c>
      <c r="D98" s="1515" t="s">
        <v>1738</v>
      </c>
      <c r="E98" s="1504">
        <f>SUM(E99:E103)</f>
        <v>354</v>
      </c>
      <c r="F98" s="2584">
        <f>SUM(F99:F103)</f>
        <v>354</v>
      </c>
      <c r="G98" s="3555"/>
      <c r="H98" s="3556"/>
      <c r="I98" s="964"/>
      <c r="J98" s="1547"/>
      <c r="K98" s="964"/>
      <c r="L98" s="964"/>
      <c r="M98" s="964"/>
      <c r="N98" s="964"/>
    </row>
    <row r="99" spans="1:16" s="928" customFormat="1" ht="22.5" x14ac:dyDescent="0.25">
      <c r="A99" s="272">
        <v>104</v>
      </c>
      <c r="B99" s="807" t="s">
        <v>3</v>
      </c>
      <c r="C99" s="775" t="s">
        <v>1834</v>
      </c>
      <c r="D99" s="812" t="s">
        <v>1835</v>
      </c>
      <c r="E99" s="276">
        <v>104</v>
      </c>
      <c r="F99" s="2582">
        <v>104</v>
      </c>
      <c r="G99" s="3555"/>
      <c r="H99" s="3556"/>
      <c r="I99" s="964"/>
      <c r="J99" s="1547"/>
      <c r="K99" s="964"/>
      <c r="L99" s="964"/>
      <c r="M99" s="964"/>
      <c r="N99" s="964"/>
    </row>
    <row r="100" spans="1:16" s="928" customFormat="1" ht="12.75" customHeight="1" x14ac:dyDescent="0.25">
      <c r="A100" s="1548">
        <v>120</v>
      </c>
      <c r="B100" s="1549" t="s">
        <v>3</v>
      </c>
      <c r="C100" s="408" t="s">
        <v>1836</v>
      </c>
      <c r="D100" s="1550" t="s">
        <v>1837</v>
      </c>
      <c r="E100" s="1551">
        <v>120</v>
      </c>
      <c r="F100" s="2585">
        <v>120</v>
      </c>
      <c r="G100" s="3555"/>
      <c r="H100" s="3556"/>
      <c r="I100" s="964"/>
      <c r="J100" s="1547"/>
      <c r="K100" s="964"/>
      <c r="L100" s="964"/>
      <c r="M100" s="964"/>
      <c r="N100" s="964"/>
    </row>
    <row r="101" spans="1:16" s="928" customFormat="1" ht="12.75" customHeight="1" x14ac:dyDescent="0.25">
      <c r="A101" s="1548">
        <v>30</v>
      </c>
      <c r="B101" s="1549" t="s">
        <v>3</v>
      </c>
      <c r="C101" s="408" t="s">
        <v>1838</v>
      </c>
      <c r="D101" s="1550" t="s">
        <v>1839</v>
      </c>
      <c r="E101" s="1551">
        <v>30</v>
      </c>
      <c r="F101" s="2585">
        <v>30</v>
      </c>
      <c r="G101" s="3555"/>
      <c r="H101" s="3556"/>
      <c r="I101" s="964"/>
      <c r="J101" s="1547"/>
      <c r="K101" s="964"/>
      <c r="L101" s="964"/>
      <c r="M101" s="964"/>
      <c r="N101" s="964"/>
    </row>
    <row r="102" spans="1:16" s="928" customFormat="1" ht="12.75" customHeight="1" x14ac:dyDescent="0.25">
      <c r="A102" s="1548">
        <v>50</v>
      </c>
      <c r="B102" s="1549" t="s">
        <v>3</v>
      </c>
      <c r="C102" s="408" t="s">
        <v>1840</v>
      </c>
      <c r="D102" s="1550" t="s">
        <v>1841</v>
      </c>
      <c r="E102" s="1551">
        <v>50</v>
      </c>
      <c r="F102" s="2585">
        <v>50</v>
      </c>
      <c r="G102" s="3555"/>
      <c r="H102" s="3556"/>
      <c r="I102" s="964"/>
      <c r="J102" s="1547"/>
      <c r="K102" s="964"/>
      <c r="L102" s="964"/>
      <c r="M102" s="964"/>
      <c r="N102" s="964"/>
      <c r="O102" s="964"/>
    </row>
    <row r="103" spans="1:16" s="928" customFormat="1" ht="12.75" customHeight="1" x14ac:dyDescent="0.25">
      <c r="A103" s="1548">
        <v>50</v>
      </c>
      <c r="B103" s="1549" t="s">
        <v>3</v>
      </c>
      <c r="C103" s="408" t="s">
        <v>1842</v>
      </c>
      <c r="D103" s="1552" t="s">
        <v>1843</v>
      </c>
      <c r="E103" s="1551">
        <v>50</v>
      </c>
      <c r="F103" s="2585">
        <v>50</v>
      </c>
      <c r="G103" s="3555"/>
      <c r="H103" s="3556"/>
      <c r="I103" s="964"/>
      <c r="J103" s="1547"/>
      <c r="K103" s="964"/>
      <c r="L103" s="964"/>
      <c r="M103" s="964"/>
      <c r="N103" s="964"/>
      <c r="O103" s="964"/>
    </row>
    <row r="104" spans="1:16" s="928" customFormat="1" ht="12.75" customHeight="1" x14ac:dyDescent="0.25">
      <c r="A104" s="1436">
        <f>A105</f>
        <v>300</v>
      </c>
      <c r="B104" s="1501" t="s">
        <v>3</v>
      </c>
      <c r="C104" s="1502" t="s">
        <v>10</v>
      </c>
      <c r="D104" s="1515" t="s">
        <v>1765</v>
      </c>
      <c r="E104" s="1504">
        <f>E105</f>
        <v>300</v>
      </c>
      <c r="F104" s="2584">
        <f>F105</f>
        <v>300</v>
      </c>
      <c r="G104" s="3555"/>
      <c r="H104" s="3556"/>
      <c r="I104" s="964"/>
      <c r="J104" s="1547"/>
      <c r="K104" s="964"/>
      <c r="L104" s="964"/>
      <c r="M104" s="964"/>
      <c r="N104" s="964"/>
      <c r="O104" s="964"/>
    </row>
    <row r="105" spans="1:16" s="928" customFormat="1" ht="12.75" customHeight="1" x14ac:dyDescent="0.25">
      <c r="A105" s="1548">
        <v>300</v>
      </c>
      <c r="B105" s="1549"/>
      <c r="C105" s="1553">
        <v>8700230000</v>
      </c>
      <c r="D105" s="1550" t="s">
        <v>1844</v>
      </c>
      <c r="E105" s="1551">
        <v>300</v>
      </c>
      <c r="F105" s="2585">
        <v>300</v>
      </c>
      <c r="G105" s="3555"/>
      <c r="H105" s="3556"/>
      <c r="I105" s="964"/>
      <c r="J105" s="1547"/>
      <c r="K105" s="964"/>
      <c r="L105" s="964"/>
      <c r="M105" s="964"/>
      <c r="N105" s="964"/>
      <c r="O105" s="964"/>
    </row>
    <row r="106" spans="1:16" s="928" customFormat="1" ht="12.75" customHeight="1" x14ac:dyDescent="0.25">
      <c r="A106" s="1436">
        <f>SUM(A107:A109)</f>
        <v>2000</v>
      </c>
      <c r="B106" s="1505" t="s">
        <v>3</v>
      </c>
      <c r="C106" s="805" t="s">
        <v>10</v>
      </c>
      <c r="D106" s="1516" t="s">
        <v>1792</v>
      </c>
      <c r="E106" s="1504">
        <f>SUM(E107:E109)</f>
        <v>1700</v>
      </c>
      <c r="F106" s="2584">
        <f>SUM(F107:F109)</f>
        <v>1700</v>
      </c>
      <c r="G106" s="3555"/>
      <c r="H106" s="3556"/>
      <c r="I106" s="964"/>
      <c r="J106" s="1547"/>
      <c r="K106" s="964"/>
      <c r="L106" s="964"/>
      <c r="M106" s="964"/>
      <c r="N106" s="964"/>
      <c r="O106" s="964"/>
    </row>
    <row r="107" spans="1:16" s="928" customFormat="1" ht="12.75" customHeight="1" x14ac:dyDescent="0.25">
      <c r="A107" s="1543">
        <v>1500</v>
      </c>
      <c r="B107" s="1554" t="s">
        <v>3</v>
      </c>
      <c r="C107" s="408" t="s">
        <v>1845</v>
      </c>
      <c r="D107" s="1544" t="s">
        <v>1846</v>
      </c>
      <c r="E107" s="1545">
        <v>1500</v>
      </c>
      <c r="F107" s="2586">
        <v>1500</v>
      </c>
      <c r="G107" s="3555"/>
      <c r="H107" s="3556"/>
      <c r="I107" s="964"/>
      <c r="J107" s="1555"/>
      <c r="K107" s="964"/>
      <c r="L107" s="964"/>
      <c r="M107" s="964"/>
      <c r="N107" s="964"/>
      <c r="O107" s="964"/>
    </row>
    <row r="108" spans="1:16" s="928" customFormat="1" ht="12.75" customHeight="1" x14ac:dyDescent="0.25">
      <c r="A108" s="1543">
        <v>200</v>
      </c>
      <c r="B108" s="1554" t="s">
        <v>3</v>
      </c>
      <c r="C108" s="408" t="s">
        <v>1847</v>
      </c>
      <c r="D108" s="1544" t="s">
        <v>1848</v>
      </c>
      <c r="E108" s="1545">
        <v>200</v>
      </c>
      <c r="F108" s="2586">
        <v>200</v>
      </c>
      <c r="G108" s="3555"/>
      <c r="H108" s="3556"/>
      <c r="I108" s="964"/>
      <c r="J108" s="1547"/>
      <c r="K108" s="964"/>
      <c r="L108" s="964"/>
      <c r="M108" s="964"/>
      <c r="N108" s="964"/>
      <c r="O108" s="964"/>
    </row>
    <row r="109" spans="1:16" s="928" customFormat="1" ht="12.75" customHeight="1" x14ac:dyDescent="0.25">
      <c r="A109" s="1543">
        <v>300</v>
      </c>
      <c r="B109" s="1554" t="s">
        <v>3</v>
      </c>
      <c r="C109" s="408" t="s">
        <v>1849</v>
      </c>
      <c r="D109" s="1544" t="s">
        <v>1850</v>
      </c>
      <c r="E109" s="1545"/>
      <c r="F109" s="2586">
        <v>0</v>
      </c>
      <c r="G109" s="3555" t="s">
        <v>1799</v>
      </c>
      <c r="H109" s="3556"/>
      <c r="I109" s="964"/>
      <c r="J109" s="1547"/>
      <c r="K109" s="964"/>
      <c r="L109" s="964"/>
      <c r="M109" s="964"/>
      <c r="N109" s="964"/>
      <c r="O109" s="964"/>
    </row>
    <row r="110" spans="1:16" ht="12.75" customHeight="1" x14ac:dyDescent="0.25">
      <c r="A110" s="1436">
        <f>SUM(A111:A114)</f>
        <v>2090.63</v>
      </c>
      <c r="B110" s="1505"/>
      <c r="C110" s="805" t="s">
        <v>10</v>
      </c>
      <c r="D110" s="1515" t="s">
        <v>1851</v>
      </c>
      <c r="E110" s="1504">
        <f>SUM(E111:E114)</f>
        <v>2054.65</v>
      </c>
      <c r="F110" s="2584">
        <f>SUM(F111:F114)</f>
        <v>2054.65</v>
      </c>
      <c r="G110" s="3555"/>
      <c r="H110" s="3556"/>
      <c r="I110" s="1049"/>
      <c r="J110" s="1556"/>
      <c r="K110" s="1049"/>
      <c r="L110" s="1049"/>
      <c r="M110" s="1049"/>
      <c r="N110" s="1049"/>
      <c r="O110" s="1049"/>
      <c r="P110" s="1049"/>
    </row>
    <row r="111" spans="1:16" ht="22.5" x14ac:dyDescent="0.25">
      <c r="A111" s="1543">
        <v>400</v>
      </c>
      <c r="B111" s="1554" t="s">
        <v>3</v>
      </c>
      <c r="C111" s="1557" t="s">
        <v>1852</v>
      </c>
      <c r="D111" s="1558" t="s">
        <v>1853</v>
      </c>
      <c r="E111" s="1545">
        <v>400</v>
      </c>
      <c r="F111" s="2586">
        <v>400</v>
      </c>
      <c r="G111" s="3555"/>
      <c r="H111" s="3556"/>
      <c r="I111" s="1049"/>
      <c r="J111" s="1556"/>
      <c r="K111" s="1049"/>
      <c r="L111" s="1049"/>
      <c r="M111" s="1049"/>
      <c r="N111" s="1049"/>
      <c r="O111" s="1049"/>
      <c r="P111" s="1049"/>
    </row>
    <row r="112" spans="1:16" ht="12.75" customHeight="1" x14ac:dyDescent="0.25">
      <c r="A112" s="1559">
        <v>1090.6300000000001</v>
      </c>
      <c r="B112" s="1560" t="s">
        <v>3</v>
      </c>
      <c r="C112" s="1557" t="s">
        <v>1854</v>
      </c>
      <c r="D112" s="1426" t="s">
        <v>1855</v>
      </c>
      <c r="E112" s="1561">
        <v>1154.6500000000001</v>
      </c>
      <c r="F112" s="2586">
        <v>1154.6500000000001</v>
      </c>
      <c r="G112" s="3555"/>
      <c r="H112" s="3556"/>
      <c r="I112" s="1049"/>
      <c r="J112" s="1556"/>
      <c r="K112" s="1049"/>
      <c r="L112" s="1049"/>
      <c r="M112" s="1049"/>
      <c r="N112" s="1049"/>
      <c r="O112" s="1049"/>
      <c r="P112" s="1049"/>
    </row>
    <row r="113" spans="1:17" ht="12.75" customHeight="1" x14ac:dyDescent="0.25">
      <c r="A113" s="1559">
        <v>250</v>
      </c>
      <c r="B113" s="1560" t="s">
        <v>3</v>
      </c>
      <c r="C113" s="1557" t="s">
        <v>1856</v>
      </c>
      <c r="D113" s="1426" t="s">
        <v>1629</v>
      </c>
      <c r="E113" s="1561">
        <v>250</v>
      </c>
      <c r="F113" s="2586">
        <v>250</v>
      </c>
      <c r="G113" s="3555"/>
      <c r="H113" s="3556"/>
      <c r="I113" s="1049"/>
      <c r="J113" s="1556"/>
      <c r="K113" s="1049"/>
      <c r="L113" s="1049"/>
      <c r="M113" s="1049"/>
      <c r="N113" s="1049"/>
      <c r="O113" s="1049"/>
      <c r="P113" s="1049"/>
    </row>
    <row r="114" spans="1:17" ht="12.75" customHeight="1" thickBot="1" x14ac:dyDescent="0.3">
      <c r="A114" s="1562">
        <v>350</v>
      </c>
      <c r="B114" s="1563" t="s">
        <v>3</v>
      </c>
      <c r="C114" s="1564" t="s">
        <v>1857</v>
      </c>
      <c r="D114" s="1520" t="s">
        <v>1631</v>
      </c>
      <c r="E114" s="1565">
        <v>250</v>
      </c>
      <c r="F114" s="2587">
        <v>250</v>
      </c>
      <c r="G114" s="3559"/>
      <c r="H114" s="3560"/>
      <c r="I114" s="1049"/>
      <c r="J114" s="1556"/>
      <c r="K114" s="1049"/>
      <c r="L114" s="1049"/>
      <c r="M114" s="1049"/>
      <c r="N114" s="1049"/>
      <c r="O114" s="1049"/>
      <c r="P114" s="1049"/>
    </row>
    <row r="115" spans="1:17" ht="15.75" customHeight="1" x14ac:dyDescent="0.25">
      <c r="A115" s="676"/>
      <c r="B115" s="1566"/>
      <c r="C115" s="1047"/>
      <c r="D115" s="1522"/>
      <c r="E115" s="676"/>
      <c r="F115" s="676"/>
      <c r="G115" s="676"/>
      <c r="H115" s="1567"/>
      <c r="I115" s="1049"/>
      <c r="J115" s="1556"/>
      <c r="K115" s="1556"/>
      <c r="L115" s="1049"/>
      <c r="M115" s="1049"/>
      <c r="N115" s="1049"/>
      <c r="O115" s="1049"/>
      <c r="P115" s="1049"/>
      <c r="Q115" s="1049"/>
    </row>
    <row r="116" spans="1:17" ht="18.75" customHeight="1" x14ac:dyDescent="0.25">
      <c r="B116" s="965" t="s">
        <v>1858</v>
      </c>
      <c r="C116" s="965"/>
      <c r="D116" s="965"/>
      <c r="E116" s="965"/>
      <c r="F116" s="965"/>
      <c r="G116" s="965"/>
      <c r="H116" s="965"/>
      <c r="I116" s="1049"/>
      <c r="J116" s="1556"/>
      <c r="K116" s="1556"/>
      <c r="L116" s="1049"/>
      <c r="M116" s="1049"/>
      <c r="N116" s="1049"/>
      <c r="O116" s="1049"/>
      <c r="P116" s="1049"/>
      <c r="Q116" s="1049"/>
    </row>
    <row r="117" spans="1:17" ht="15.75" thickBot="1" x14ac:dyDescent="0.3">
      <c r="B117" s="1568"/>
      <c r="C117" s="1568"/>
      <c r="D117" s="1568"/>
      <c r="E117" s="511"/>
      <c r="F117" s="511"/>
      <c r="G117" s="183"/>
      <c r="H117" s="101" t="s">
        <v>73</v>
      </c>
      <c r="I117" s="1049"/>
      <c r="J117" s="1556"/>
      <c r="K117" s="1049"/>
      <c r="L117" s="1049"/>
      <c r="M117" s="1049"/>
      <c r="N117" s="1049"/>
      <c r="O117" s="1049"/>
      <c r="P117" s="1049"/>
    </row>
    <row r="118" spans="1:17" ht="31.5" customHeight="1" thickBot="1" x14ac:dyDescent="0.3">
      <c r="A118" s="2179" t="s">
        <v>7</v>
      </c>
      <c r="B118" s="2206" t="s">
        <v>91</v>
      </c>
      <c r="C118" s="2197" t="s">
        <v>1859</v>
      </c>
      <c r="D118" s="2187" t="s">
        <v>276</v>
      </c>
      <c r="E118" s="3028" t="s">
        <v>94</v>
      </c>
      <c r="F118" s="3270" t="s">
        <v>2656</v>
      </c>
      <c r="G118" s="3521" t="s">
        <v>95</v>
      </c>
      <c r="H118" s="3522"/>
      <c r="I118" s="1049"/>
      <c r="J118" s="1569"/>
      <c r="K118" s="1049"/>
      <c r="L118" s="1049"/>
      <c r="M118" s="1049"/>
      <c r="N118" s="1049"/>
      <c r="O118" s="1049"/>
    </row>
    <row r="119" spans="1:17" s="928" customFormat="1" ht="15" customHeight="1" thickBot="1" x14ac:dyDescent="0.3">
      <c r="A119" s="111">
        <f>A120</f>
        <v>2300</v>
      </c>
      <c r="B119" s="1570" t="s">
        <v>3</v>
      </c>
      <c r="C119" s="855" t="s">
        <v>96</v>
      </c>
      <c r="D119" s="266" t="s">
        <v>97</v>
      </c>
      <c r="E119" s="111">
        <f>E120</f>
        <v>1792.5</v>
      </c>
      <c r="F119" s="111">
        <f>F120</f>
        <v>1792.5</v>
      </c>
      <c r="G119" s="3537" t="s">
        <v>10</v>
      </c>
      <c r="H119" s="3538"/>
      <c r="I119" s="964"/>
      <c r="J119" s="964"/>
      <c r="K119" s="964"/>
      <c r="L119" s="964"/>
      <c r="M119" s="964"/>
      <c r="N119" s="964"/>
      <c r="O119" s="964"/>
    </row>
    <row r="120" spans="1:17" ht="12.75" customHeight="1" x14ac:dyDescent="0.2">
      <c r="A120" s="1571">
        <f>A121+A122</f>
        <v>2300</v>
      </c>
      <c r="B120" s="1572" t="s">
        <v>10</v>
      </c>
      <c r="C120" s="1573" t="s">
        <v>10</v>
      </c>
      <c r="D120" s="1574" t="s">
        <v>277</v>
      </c>
      <c r="E120" s="1575">
        <f>E121+E122+E123</f>
        <v>1792.5</v>
      </c>
      <c r="F120" s="2824">
        <f>SUM(F121:F123)</f>
        <v>1792.5</v>
      </c>
      <c r="G120" s="3569"/>
      <c r="H120" s="3570"/>
      <c r="I120" s="1049"/>
      <c r="J120" s="1049"/>
      <c r="K120" s="1049"/>
      <c r="L120" s="1049"/>
      <c r="M120" s="1049"/>
      <c r="N120" s="1049"/>
    </row>
    <row r="121" spans="1:17" ht="12.75" customHeight="1" x14ac:dyDescent="0.2">
      <c r="A121" s="1150">
        <v>2000</v>
      </c>
      <c r="B121" s="1576" t="s">
        <v>3</v>
      </c>
      <c r="C121" s="1080" t="s">
        <v>1860</v>
      </c>
      <c r="D121" s="275" t="s">
        <v>1861</v>
      </c>
      <c r="E121" s="1035">
        <v>500</v>
      </c>
      <c r="F121" s="2588">
        <v>500</v>
      </c>
      <c r="G121" s="3555"/>
      <c r="H121" s="3556"/>
      <c r="I121" s="1049"/>
      <c r="J121" s="1049"/>
      <c r="K121" s="1049"/>
      <c r="L121" s="1049"/>
      <c r="M121" s="1049"/>
      <c r="N121" s="1049"/>
      <c r="O121" s="1049"/>
    </row>
    <row r="122" spans="1:17" s="1582" customFormat="1" ht="12.75" customHeight="1" x14ac:dyDescent="0.2">
      <c r="A122" s="1577">
        <v>300</v>
      </c>
      <c r="B122" s="1578" t="s">
        <v>3</v>
      </c>
      <c r="C122" s="1579" t="s">
        <v>1862</v>
      </c>
      <c r="D122" s="821" t="s">
        <v>1863</v>
      </c>
      <c r="E122" s="1580">
        <v>292.5</v>
      </c>
      <c r="F122" s="2589">
        <v>292.5</v>
      </c>
      <c r="G122" s="3555"/>
      <c r="H122" s="3556"/>
      <c r="I122" s="1581"/>
      <c r="J122" s="1581"/>
      <c r="K122" s="1581"/>
      <c r="L122" s="1581"/>
      <c r="M122" s="1581"/>
      <c r="N122" s="1581"/>
      <c r="O122" s="1581"/>
    </row>
    <row r="123" spans="1:17" ht="12.75" customHeight="1" thickBot="1" x14ac:dyDescent="0.25">
      <c r="A123" s="1583"/>
      <c r="B123" s="1584" t="s">
        <v>3</v>
      </c>
      <c r="C123" s="1088" t="s">
        <v>1864</v>
      </c>
      <c r="D123" s="1441" t="s">
        <v>1865</v>
      </c>
      <c r="E123" s="1585">
        <v>1000</v>
      </c>
      <c r="F123" s="2590">
        <v>1000</v>
      </c>
      <c r="G123" s="3559"/>
      <c r="H123" s="3560"/>
      <c r="I123" s="1049"/>
      <c r="J123" s="1049"/>
      <c r="K123" s="1049"/>
      <c r="L123" s="1049"/>
      <c r="M123" s="1049"/>
      <c r="N123" s="1049"/>
      <c r="O123" s="1049"/>
    </row>
    <row r="124" spans="1:17" ht="15.75" customHeight="1" x14ac:dyDescent="0.2">
      <c r="I124" s="1049"/>
      <c r="J124" s="1049"/>
      <c r="K124" s="1049"/>
      <c r="L124" s="1049"/>
      <c r="M124" s="1049"/>
      <c r="N124" s="1049"/>
      <c r="O124" s="1049"/>
      <c r="P124" s="1049"/>
      <c r="Q124" s="1049"/>
    </row>
    <row r="125" spans="1:17" ht="18.75" customHeight="1" x14ac:dyDescent="0.2">
      <c r="B125" s="124" t="s">
        <v>1866</v>
      </c>
      <c r="C125" s="124"/>
      <c r="D125" s="124"/>
      <c r="E125" s="124"/>
      <c r="F125" s="124"/>
      <c r="G125" s="124"/>
      <c r="H125" s="124"/>
      <c r="I125" s="1049"/>
      <c r="J125" s="1049"/>
      <c r="K125" s="1049"/>
      <c r="L125" s="1049"/>
      <c r="M125" s="1049"/>
      <c r="N125" s="1049"/>
      <c r="O125" s="1049"/>
      <c r="P125" s="1049"/>
      <c r="Q125" s="1049"/>
    </row>
    <row r="126" spans="1:17" ht="12" thickBot="1" x14ac:dyDescent="0.25">
      <c r="B126" s="920"/>
      <c r="C126" s="920"/>
      <c r="D126" s="920"/>
      <c r="E126" s="100"/>
      <c r="F126" s="100"/>
      <c r="G126" s="183"/>
      <c r="H126" s="101" t="s">
        <v>73</v>
      </c>
      <c r="I126" s="1049"/>
      <c r="J126" s="1049"/>
      <c r="K126" s="1049"/>
      <c r="L126" s="1049"/>
      <c r="M126" s="1049"/>
      <c r="N126" s="1049"/>
      <c r="O126" s="1049"/>
      <c r="P126" s="1049"/>
    </row>
    <row r="127" spans="1:17" ht="32.25" customHeight="1" thickBot="1" x14ac:dyDescent="0.25">
      <c r="A127" s="2179" t="s">
        <v>7</v>
      </c>
      <c r="B127" s="2199" t="s">
        <v>91</v>
      </c>
      <c r="C127" s="2201" t="s">
        <v>1867</v>
      </c>
      <c r="D127" s="2205" t="s">
        <v>1868</v>
      </c>
      <c r="E127" s="3028" t="s">
        <v>94</v>
      </c>
      <c r="F127" s="3270" t="s">
        <v>2656</v>
      </c>
      <c r="G127" s="3521" t="s">
        <v>95</v>
      </c>
      <c r="H127" s="3522"/>
      <c r="I127" s="1049"/>
      <c r="J127" s="1049"/>
      <c r="K127" s="1049"/>
      <c r="L127" s="1049"/>
      <c r="M127" s="1049"/>
      <c r="N127" s="1049"/>
      <c r="O127" s="1049"/>
    </row>
    <row r="128" spans="1:17" ht="14.25" customHeight="1" thickBot="1" x14ac:dyDescent="0.25">
      <c r="A128" s="111">
        <f>SUM(A129:A129)</f>
        <v>0</v>
      </c>
      <c r="B128" s="128" t="s">
        <v>3</v>
      </c>
      <c r="C128" s="297" t="s">
        <v>96</v>
      </c>
      <c r="D128" s="110" t="s">
        <v>97</v>
      </c>
      <c r="E128" s="111">
        <f>SUM(E129:E129)</f>
        <v>0</v>
      </c>
      <c r="F128" s="111">
        <v>0</v>
      </c>
      <c r="G128" s="3537" t="s">
        <v>10</v>
      </c>
      <c r="H128" s="3538"/>
      <c r="I128" s="1049"/>
      <c r="J128" s="1049"/>
      <c r="K128" s="1049"/>
      <c r="L128" s="1049"/>
      <c r="M128" s="1049"/>
      <c r="N128" s="1049"/>
      <c r="O128" s="1049"/>
    </row>
    <row r="129" spans="1:17" ht="12" thickBot="1" x14ac:dyDescent="0.25">
      <c r="A129" s="1586"/>
      <c r="B129" s="1587" t="s">
        <v>3</v>
      </c>
      <c r="C129" s="1588" t="s">
        <v>10</v>
      </c>
      <c r="D129" s="1589"/>
      <c r="E129" s="1590"/>
      <c r="F129" s="2591"/>
      <c r="G129" s="3559"/>
      <c r="H129" s="3560"/>
      <c r="I129" s="1049"/>
      <c r="J129" s="1049"/>
      <c r="K129" s="1049"/>
      <c r="L129" s="1049"/>
      <c r="M129" s="1049"/>
      <c r="N129" s="1049"/>
      <c r="O129" s="1049"/>
    </row>
    <row r="130" spans="1:17" s="1049" customFormat="1" ht="15.75" customHeight="1" x14ac:dyDescent="0.2">
      <c r="A130" s="1262"/>
      <c r="B130" s="509"/>
      <c r="C130" s="852"/>
      <c r="D130" s="97"/>
      <c r="E130" s="676"/>
      <c r="F130" s="1591"/>
      <c r="G130" s="1591"/>
      <c r="H130" s="1262"/>
    </row>
    <row r="131" spans="1:17" ht="19.5" customHeight="1" x14ac:dyDescent="0.25">
      <c r="B131" s="308" t="s">
        <v>1869</v>
      </c>
      <c r="C131" s="308"/>
      <c r="D131" s="308"/>
      <c r="E131" s="308"/>
      <c r="F131" s="308"/>
      <c r="G131" s="308"/>
      <c r="H131" s="308"/>
      <c r="J131" s="1049"/>
      <c r="K131" s="1049"/>
      <c r="L131" s="1049"/>
      <c r="M131" s="1049"/>
      <c r="N131" s="1049"/>
      <c r="O131" s="1049"/>
    </row>
    <row r="132" spans="1:17" ht="15" customHeight="1" thickBot="1" x14ac:dyDescent="0.3">
      <c r="B132" s="8"/>
      <c r="C132" s="8"/>
      <c r="D132" s="8"/>
      <c r="E132" s="309"/>
      <c r="F132" s="309"/>
      <c r="G132" s="183"/>
      <c r="H132" s="101" t="s">
        <v>73</v>
      </c>
      <c r="I132" s="1049"/>
      <c r="J132" s="1049"/>
      <c r="K132" s="1049"/>
      <c r="L132" s="1049"/>
      <c r="M132" s="1049"/>
      <c r="N132" s="1049"/>
    </row>
    <row r="133" spans="1:17" ht="31.5" customHeight="1" thickBot="1" x14ac:dyDescent="0.25">
      <c r="A133" s="2560" t="s">
        <v>7</v>
      </c>
      <c r="B133" s="2563" t="s">
        <v>281</v>
      </c>
      <c r="C133" s="2562" t="s">
        <v>1870</v>
      </c>
      <c r="D133" s="2559" t="s">
        <v>283</v>
      </c>
      <c r="E133" s="3028" t="s">
        <v>94</v>
      </c>
      <c r="F133" s="3270" t="s">
        <v>2656</v>
      </c>
      <c r="G133" s="3521" t="s">
        <v>95</v>
      </c>
      <c r="H133" s="3522"/>
      <c r="I133" s="1049"/>
      <c r="J133" s="1049"/>
      <c r="K133" s="1049"/>
      <c r="L133" s="1049"/>
      <c r="M133" s="1049"/>
      <c r="N133" s="1049"/>
    </row>
    <row r="134" spans="1:17" s="928" customFormat="1" ht="15" customHeight="1" thickBot="1" x14ac:dyDescent="0.3">
      <c r="A134" s="1101">
        <f>A135</f>
        <v>15320</v>
      </c>
      <c r="B134" s="1592" t="s">
        <v>2</v>
      </c>
      <c r="C134" s="313" t="s">
        <v>96</v>
      </c>
      <c r="D134" s="880" t="s">
        <v>285</v>
      </c>
      <c r="E134" s="1101">
        <f>E135</f>
        <v>15320</v>
      </c>
      <c r="F134" s="1101">
        <f>F135</f>
        <v>0</v>
      </c>
      <c r="G134" s="3537" t="s">
        <v>10</v>
      </c>
      <c r="H134" s="3538"/>
      <c r="I134" s="964"/>
      <c r="J134" s="964"/>
      <c r="K134" s="964"/>
      <c r="L134" s="964"/>
      <c r="M134" s="964"/>
      <c r="N134" s="964"/>
    </row>
    <row r="135" spans="1:17" x14ac:dyDescent="0.2">
      <c r="A135" s="1460">
        <f>SUM(A136:A141)</f>
        <v>15320</v>
      </c>
      <c r="B135" s="883" t="s">
        <v>3</v>
      </c>
      <c r="C135" s="2599" t="s">
        <v>10</v>
      </c>
      <c r="D135" s="1593" t="s">
        <v>1871</v>
      </c>
      <c r="E135" s="1594">
        <v>15320</v>
      </c>
      <c r="F135" s="2592">
        <f>SUM(F136:F141)</f>
        <v>0</v>
      </c>
      <c r="G135" s="3555"/>
      <c r="H135" s="3556"/>
      <c r="I135" s="1049"/>
      <c r="J135" s="1049"/>
      <c r="K135" s="1049"/>
      <c r="L135" s="1049"/>
      <c r="M135" s="1049"/>
      <c r="N135" s="1049"/>
    </row>
    <row r="136" spans="1:17" s="928" customFormat="1" x14ac:dyDescent="0.25">
      <c r="A136" s="1529">
        <v>1850</v>
      </c>
      <c r="B136" s="1595" t="s">
        <v>3</v>
      </c>
      <c r="C136" s="1447" t="s">
        <v>1872</v>
      </c>
      <c r="D136" s="1427" t="s">
        <v>1873</v>
      </c>
      <c r="E136" s="1532"/>
      <c r="F136" s="2579">
        <v>0</v>
      </c>
      <c r="G136" s="3555"/>
      <c r="H136" s="3556"/>
      <c r="I136" s="964"/>
      <c r="J136" s="964"/>
      <c r="K136" s="964"/>
      <c r="L136" s="964"/>
      <c r="M136" s="964"/>
      <c r="N136" s="964"/>
    </row>
    <row r="137" spans="1:17" s="928" customFormat="1" x14ac:dyDescent="0.25">
      <c r="A137" s="1529">
        <v>2800</v>
      </c>
      <c r="B137" s="1595" t="s">
        <v>3</v>
      </c>
      <c r="C137" s="1447" t="s">
        <v>1874</v>
      </c>
      <c r="D137" s="1427" t="s">
        <v>1875</v>
      </c>
      <c r="E137" s="1532"/>
      <c r="F137" s="2579">
        <v>0</v>
      </c>
      <c r="G137" s="3555"/>
      <c r="H137" s="3556"/>
      <c r="I137" s="964"/>
      <c r="J137" s="964"/>
      <c r="K137" s="964"/>
      <c r="L137" s="964"/>
      <c r="M137" s="964"/>
      <c r="N137" s="964"/>
    </row>
    <row r="138" spans="1:17" s="928" customFormat="1" x14ac:dyDescent="0.25">
      <c r="A138" s="1529">
        <v>1400</v>
      </c>
      <c r="B138" s="1595" t="s">
        <v>3</v>
      </c>
      <c r="C138" s="1447" t="s">
        <v>1876</v>
      </c>
      <c r="D138" s="1427" t="s">
        <v>1877</v>
      </c>
      <c r="E138" s="1532"/>
      <c r="F138" s="2579">
        <v>0</v>
      </c>
      <c r="G138" s="3555"/>
      <c r="H138" s="3556"/>
      <c r="I138" s="964"/>
      <c r="J138" s="964"/>
      <c r="K138" s="964"/>
      <c r="L138" s="964"/>
      <c r="M138" s="964"/>
      <c r="N138" s="964"/>
    </row>
    <row r="139" spans="1:17" s="928" customFormat="1" x14ac:dyDescent="0.25">
      <c r="A139" s="1529">
        <v>300</v>
      </c>
      <c r="B139" s="1595" t="s">
        <v>3</v>
      </c>
      <c r="C139" s="1020" t="s">
        <v>1878</v>
      </c>
      <c r="D139" s="1427" t="s">
        <v>1879</v>
      </c>
      <c r="E139" s="1532"/>
      <c r="F139" s="2579">
        <v>0</v>
      </c>
      <c r="G139" s="3555"/>
      <c r="H139" s="3556"/>
      <c r="I139" s="964"/>
      <c r="J139" s="964"/>
      <c r="K139" s="964"/>
      <c r="L139" s="964"/>
      <c r="M139" s="964"/>
      <c r="N139" s="964"/>
    </row>
    <row r="140" spans="1:17" s="928" customFormat="1" ht="24" customHeight="1" x14ac:dyDescent="0.25">
      <c r="A140" s="1533">
        <v>950</v>
      </c>
      <c r="B140" s="1596" t="s">
        <v>3</v>
      </c>
      <c r="C140" s="1020" t="s">
        <v>1880</v>
      </c>
      <c r="D140" s="1597" t="s">
        <v>1881</v>
      </c>
      <c r="E140" s="1536"/>
      <c r="F140" s="2593">
        <v>0</v>
      </c>
      <c r="G140" s="3555"/>
      <c r="H140" s="3556"/>
      <c r="I140" s="964"/>
      <c r="J140" s="964"/>
      <c r="K140" s="964"/>
      <c r="L140" s="964"/>
      <c r="M140" s="964"/>
      <c r="N140" s="964"/>
    </row>
    <row r="141" spans="1:17" s="928" customFormat="1" ht="39" customHeight="1" thickBot="1" x14ac:dyDescent="0.3">
      <c r="A141" s="1537">
        <v>8020</v>
      </c>
      <c r="B141" s="1598" t="s">
        <v>3</v>
      </c>
      <c r="C141" s="1599" t="s">
        <v>1882</v>
      </c>
      <c r="D141" s="787" t="s">
        <v>1883</v>
      </c>
      <c r="E141" s="1541"/>
      <c r="F141" s="2580">
        <v>0</v>
      </c>
      <c r="G141" s="3597" t="s">
        <v>2670</v>
      </c>
      <c r="H141" s="3598"/>
      <c r="I141" s="964"/>
      <c r="J141" s="964"/>
      <c r="K141" s="964"/>
      <c r="L141" s="964"/>
      <c r="M141" s="964"/>
      <c r="N141" s="964"/>
    </row>
    <row r="142" spans="1:17" ht="15" customHeight="1" x14ac:dyDescent="0.2">
      <c r="J142" s="1049"/>
      <c r="K142" s="1049"/>
      <c r="L142" s="1049"/>
      <c r="M142" s="1049"/>
      <c r="N142" s="1049"/>
      <c r="O142" s="1049"/>
    </row>
    <row r="143" spans="1:17" ht="18.75" customHeight="1" x14ac:dyDescent="0.25">
      <c r="B143" s="308" t="s">
        <v>1884</v>
      </c>
      <c r="C143" s="308"/>
      <c r="D143" s="308"/>
      <c r="E143" s="308"/>
      <c r="F143" s="308"/>
      <c r="G143" s="308"/>
      <c r="H143" s="308"/>
      <c r="I143" s="1049"/>
      <c r="J143" s="1049"/>
      <c r="K143" s="1049"/>
      <c r="L143" s="1049"/>
      <c r="M143" s="1049"/>
      <c r="N143" s="1049"/>
      <c r="O143" s="1049"/>
      <c r="P143" s="1049"/>
      <c r="Q143" s="1049"/>
    </row>
    <row r="144" spans="1:17" ht="12" thickBot="1" x14ac:dyDescent="0.25">
      <c r="B144" s="1600"/>
      <c r="C144" s="1600"/>
      <c r="D144" s="1600"/>
      <c r="E144" s="1601"/>
      <c r="F144" s="1601"/>
      <c r="G144" s="183"/>
      <c r="H144" s="101" t="s">
        <v>73</v>
      </c>
      <c r="I144" s="1049"/>
      <c r="J144" s="1049"/>
      <c r="K144" s="1049"/>
      <c r="L144" s="1049"/>
      <c r="M144" s="1049"/>
      <c r="N144" s="1049"/>
      <c r="O144" s="1049"/>
      <c r="P144" s="1049"/>
    </row>
    <row r="145" spans="1:15" ht="31.5" customHeight="1" thickBot="1" x14ac:dyDescent="0.25">
      <c r="A145" s="2179" t="s">
        <v>7</v>
      </c>
      <c r="B145" s="2202" t="s">
        <v>281</v>
      </c>
      <c r="C145" s="2203" t="s">
        <v>1885</v>
      </c>
      <c r="D145" s="2204" t="s">
        <v>1886</v>
      </c>
      <c r="E145" s="3028" t="s">
        <v>94</v>
      </c>
      <c r="F145" s="3270" t="s">
        <v>2656</v>
      </c>
      <c r="G145" s="3521" t="s">
        <v>95</v>
      </c>
      <c r="H145" s="3522"/>
      <c r="I145" s="1049"/>
      <c r="J145" s="1049"/>
      <c r="K145" s="1049"/>
      <c r="L145" s="1049"/>
      <c r="M145" s="1049"/>
      <c r="N145" s="1049"/>
      <c r="O145" s="1049"/>
    </row>
    <row r="146" spans="1:15" s="928" customFormat="1" ht="15" customHeight="1" thickBot="1" x14ac:dyDescent="0.3">
      <c r="A146" s="1602">
        <f>A147+A150</f>
        <v>18000</v>
      </c>
      <c r="B146" s="1603" t="s">
        <v>2</v>
      </c>
      <c r="C146" s="1604" t="s">
        <v>96</v>
      </c>
      <c r="D146" s="880" t="s">
        <v>285</v>
      </c>
      <c r="E146" s="1602">
        <f>E147+E150</f>
        <v>21000</v>
      </c>
      <c r="F146" s="1602">
        <f>F147+F150+F152+F154</f>
        <v>25800</v>
      </c>
      <c r="G146" s="3537" t="s">
        <v>10</v>
      </c>
      <c r="H146" s="3538"/>
      <c r="I146" s="964"/>
      <c r="J146" s="964"/>
      <c r="K146" s="964"/>
      <c r="L146" s="964"/>
      <c r="M146" s="964"/>
      <c r="N146" s="964"/>
      <c r="O146" s="964"/>
    </row>
    <row r="147" spans="1:15" x14ac:dyDescent="0.2">
      <c r="A147" s="1605">
        <f>A148+A149</f>
        <v>10000</v>
      </c>
      <c r="B147" s="1606" t="s">
        <v>3</v>
      </c>
      <c r="C147" s="1607" t="s">
        <v>10</v>
      </c>
      <c r="D147" s="1608" t="s">
        <v>1887</v>
      </c>
      <c r="E147" s="1609">
        <v>18000</v>
      </c>
      <c r="F147" s="2825">
        <f>SUM(F148:F149)</f>
        <v>10000</v>
      </c>
      <c r="G147" s="3555"/>
      <c r="H147" s="3556"/>
      <c r="I147" s="1049"/>
      <c r="J147" s="1049"/>
      <c r="K147" s="1049"/>
      <c r="L147" s="1049"/>
      <c r="M147" s="1049"/>
      <c r="N147" s="1049"/>
      <c r="O147" s="1049"/>
    </row>
    <row r="148" spans="1:15" x14ac:dyDescent="0.2">
      <c r="A148" s="1610">
        <v>5000</v>
      </c>
      <c r="B148" s="1611" t="s">
        <v>107</v>
      </c>
      <c r="C148" s="1612" t="s">
        <v>1888</v>
      </c>
      <c r="D148" s="1613" t="s">
        <v>1889</v>
      </c>
      <c r="E148" s="1614"/>
      <c r="F148" s="2826">
        <v>5000</v>
      </c>
      <c r="G148" s="3555"/>
      <c r="H148" s="3556"/>
      <c r="I148" s="1049"/>
      <c r="J148" s="1049"/>
      <c r="K148" s="1049"/>
      <c r="L148" s="1049"/>
      <c r="M148" s="1049"/>
      <c r="N148" s="1049"/>
      <c r="O148" s="1049"/>
    </row>
    <row r="149" spans="1:15" x14ac:dyDescent="0.2">
      <c r="A149" s="1615">
        <v>5000</v>
      </c>
      <c r="B149" s="1616" t="s">
        <v>107</v>
      </c>
      <c r="C149" s="1617" t="s">
        <v>1890</v>
      </c>
      <c r="D149" s="1618" t="s">
        <v>1891</v>
      </c>
      <c r="E149" s="1619"/>
      <c r="F149" s="2596">
        <v>5000</v>
      </c>
      <c r="G149" s="3555"/>
      <c r="H149" s="3556"/>
      <c r="I149" s="1049"/>
      <c r="J149" s="1049"/>
      <c r="K149" s="1049"/>
      <c r="L149" s="1049"/>
      <c r="M149" s="1049"/>
      <c r="N149" s="1049"/>
      <c r="O149" s="1049"/>
    </row>
    <row r="150" spans="1:15" ht="22.5" x14ac:dyDescent="0.2">
      <c r="A150" s="1620">
        <f>A151</f>
        <v>8000</v>
      </c>
      <c r="B150" s="1621" t="s">
        <v>3</v>
      </c>
      <c r="C150" s="1622" t="s">
        <v>10</v>
      </c>
      <c r="D150" s="1623" t="s">
        <v>1892</v>
      </c>
      <c r="E150" s="1624">
        <v>3000</v>
      </c>
      <c r="F150" s="2827">
        <f>F151</f>
        <v>3000</v>
      </c>
      <c r="G150" s="3555"/>
      <c r="H150" s="3556"/>
      <c r="I150" s="1049"/>
      <c r="J150" s="1049"/>
      <c r="K150" s="1049"/>
      <c r="L150" s="1049"/>
      <c r="M150" s="1049"/>
      <c r="N150" s="1049"/>
      <c r="O150" s="1049"/>
    </row>
    <row r="151" spans="1:15" x14ac:dyDescent="0.2">
      <c r="A151" s="1625">
        <v>8000</v>
      </c>
      <c r="B151" s="1626" t="s">
        <v>3</v>
      </c>
      <c r="C151" s="1627" t="s">
        <v>1893</v>
      </c>
      <c r="D151" s="1628" t="s">
        <v>1894</v>
      </c>
      <c r="E151" s="1629"/>
      <c r="F151" s="2828">
        <v>3000</v>
      </c>
      <c r="G151" s="3555"/>
      <c r="H151" s="3556"/>
    </row>
    <row r="152" spans="1:15" ht="22.5" x14ac:dyDescent="0.2">
      <c r="A152" s="1630"/>
      <c r="B152" s="1631" t="s">
        <v>3</v>
      </c>
      <c r="C152" s="1632" t="s">
        <v>10</v>
      </c>
      <c r="D152" s="1633" t="s">
        <v>1895</v>
      </c>
      <c r="E152" s="1634"/>
      <c r="F152" s="2594">
        <v>3000</v>
      </c>
      <c r="G152" s="3555" t="s">
        <v>1896</v>
      </c>
      <c r="H152" s="3556"/>
    </row>
    <row r="153" spans="1:15" x14ac:dyDescent="0.2">
      <c r="A153" s="1625"/>
      <c r="B153" s="1626" t="s">
        <v>3</v>
      </c>
      <c r="C153" s="1627" t="s">
        <v>1897</v>
      </c>
      <c r="D153" s="1628" t="s">
        <v>1895</v>
      </c>
      <c r="E153" s="1629"/>
      <c r="F153" s="2828">
        <v>3000</v>
      </c>
      <c r="G153" s="3555"/>
      <c r="H153" s="3556"/>
    </row>
    <row r="154" spans="1:15" ht="60" customHeight="1" x14ac:dyDescent="0.2">
      <c r="A154" s="1635"/>
      <c r="B154" s="1636" t="s">
        <v>3</v>
      </c>
      <c r="C154" s="1637" t="s">
        <v>10</v>
      </c>
      <c r="D154" s="1638" t="s">
        <v>1898</v>
      </c>
      <c r="E154" s="1639"/>
      <c r="F154" s="2595">
        <v>9800</v>
      </c>
      <c r="G154" s="3599" t="s">
        <v>2671</v>
      </c>
      <c r="H154" s="3600"/>
    </row>
    <row r="155" spans="1:15" ht="23.25" thickBot="1" x14ac:dyDescent="0.25">
      <c r="A155" s="1640"/>
      <c r="B155" s="1641" t="s">
        <v>3</v>
      </c>
      <c r="C155" s="1642" t="s">
        <v>1899</v>
      </c>
      <c r="D155" s="1643" t="s">
        <v>1898</v>
      </c>
      <c r="E155" s="1644"/>
      <c r="F155" s="2829">
        <v>9800</v>
      </c>
      <c r="G155" s="3559"/>
      <c r="H155" s="3560"/>
    </row>
    <row r="156" spans="1:15" ht="15" customHeight="1" x14ac:dyDescent="0.2">
      <c r="B156" s="1645"/>
      <c r="C156" s="1645"/>
      <c r="D156" s="1646"/>
      <c r="E156" s="1647"/>
      <c r="F156" s="1647"/>
      <c r="G156" s="1647"/>
      <c r="H156" s="1647"/>
      <c r="I156" s="1049"/>
    </row>
    <row r="157" spans="1:15" ht="18.75" customHeight="1" x14ac:dyDescent="0.25">
      <c r="B157" s="308" t="s">
        <v>1900</v>
      </c>
      <c r="C157" s="308"/>
      <c r="D157" s="308"/>
      <c r="E157" s="308"/>
      <c r="F157" s="308"/>
      <c r="G157" s="308"/>
      <c r="H157" s="308"/>
    </row>
    <row r="158" spans="1:15" ht="15" customHeight="1" thickBot="1" x14ac:dyDescent="0.3">
      <c r="B158" s="8"/>
      <c r="C158" s="8"/>
      <c r="D158" s="8"/>
      <c r="E158" s="309"/>
      <c r="F158" s="309"/>
      <c r="G158" s="183"/>
      <c r="H158" s="101" t="s">
        <v>73</v>
      </c>
    </row>
    <row r="159" spans="1:15" ht="31.5" customHeight="1" thickBot="1" x14ac:dyDescent="0.25">
      <c r="A159" s="2179" t="s">
        <v>7</v>
      </c>
      <c r="B159" s="2185" t="s">
        <v>281</v>
      </c>
      <c r="C159" s="2186" t="s">
        <v>1901</v>
      </c>
      <c r="D159" s="2187" t="s">
        <v>1902</v>
      </c>
      <c r="E159" s="3028" t="s">
        <v>94</v>
      </c>
      <c r="F159" s="3270" t="s">
        <v>2656</v>
      </c>
      <c r="G159" s="3521" t="s">
        <v>95</v>
      </c>
      <c r="H159" s="3522"/>
    </row>
    <row r="160" spans="1:15" s="928" customFormat="1" ht="15" customHeight="1" thickBot="1" x14ac:dyDescent="0.3">
      <c r="A160" s="1101">
        <f>SUM(A161:A161)</f>
        <v>2000</v>
      </c>
      <c r="B160" s="312" t="s">
        <v>2</v>
      </c>
      <c r="C160" s="313" t="s">
        <v>96</v>
      </c>
      <c r="D160" s="314" t="s">
        <v>1903</v>
      </c>
      <c r="E160" s="1101">
        <f>E161</f>
        <v>2000</v>
      </c>
      <c r="F160" s="1101">
        <v>2000</v>
      </c>
      <c r="G160" s="3537" t="s">
        <v>10</v>
      </c>
      <c r="H160" s="3538"/>
    </row>
    <row r="161" spans="1:8" ht="12" thickBot="1" x14ac:dyDescent="0.25">
      <c r="A161" s="1648">
        <v>2000</v>
      </c>
      <c r="B161" s="1274" t="s">
        <v>98</v>
      </c>
      <c r="C161" s="653" t="s">
        <v>1904</v>
      </c>
      <c r="D161" s="1228" t="s">
        <v>1905</v>
      </c>
      <c r="E161" s="1649">
        <v>2000</v>
      </c>
      <c r="F161" s="2635">
        <v>2000</v>
      </c>
      <c r="G161" s="3559"/>
      <c r="H161" s="3560"/>
    </row>
  </sheetData>
  <mergeCells count="113">
    <mergeCell ref="G152:H152"/>
    <mergeCell ref="G153:H153"/>
    <mergeCell ref="G154:H154"/>
    <mergeCell ref="G155:H155"/>
    <mergeCell ref="G161:H161"/>
    <mergeCell ref="G147:H147"/>
    <mergeCell ref="G148:H148"/>
    <mergeCell ref="G149:H149"/>
    <mergeCell ref="G150:H150"/>
    <mergeCell ref="G151:H151"/>
    <mergeCell ref="G120:H120"/>
    <mergeCell ref="G121:H121"/>
    <mergeCell ref="G122:H122"/>
    <mergeCell ref="G123:H123"/>
    <mergeCell ref="G129:H129"/>
    <mergeCell ref="G146:H146"/>
    <mergeCell ref="G159:H159"/>
    <mergeCell ref="G160:H160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27:H127"/>
    <mergeCell ref="G128:H128"/>
    <mergeCell ref="G133:H133"/>
    <mergeCell ref="G134:H134"/>
    <mergeCell ref="G145:H145"/>
    <mergeCell ref="G135:H135"/>
    <mergeCell ref="G136:H136"/>
    <mergeCell ref="G137:H137"/>
    <mergeCell ref="G138:H138"/>
    <mergeCell ref="G139:H139"/>
    <mergeCell ref="G140:H140"/>
    <mergeCell ref="G141:H141"/>
    <mergeCell ref="G88:H88"/>
    <mergeCell ref="G92:H92"/>
    <mergeCell ref="G93:H93"/>
    <mergeCell ref="G118:H118"/>
    <mergeCell ref="G119:H119"/>
    <mergeCell ref="G107:H107"/>
    <mergeCell ref="G108:H108"/>
    <mergeCell ref="G109:H109"/>
    <mergeCell ref="G110:H110"/>
    <mergeCell ref="G111:H111"/>
    <mergeCell ref="G112:H112"/>
    <mergeCell ref="G113:H113"/>
    <mergeCell ref="G114:H114"/>
    <mergeCell ref="G80:H80"/>
    <mergeCell ref="G81:H81"/>
    <mergeCell ref="G82:H82"/>
    <mergeCell ref="G86:H86"/>
    <mergeCell ref="G87:H87"/>
    <mergeCell ref="G70:H70"/>
    <mergeCell ref="G76:H76"/>
    <mergeCell ref="G77:H77"/>
    <mergeCell ref="G78:H78"/>
    <mergeCell ref="G79:H79"/>
    <mergeCell ref="G65:H65"/>
    <mergeCell ref="G66:H66"/>
    <mergeCell ref="G67:H67"/>
    <mergeCell ref="G68:H68"/>
    <mergeCell ref="G69:H69"/>
    <mergeCell ref="G60:H60"/>
    <mergeCell ref="G61:H61"/>
    <mergeCell ref="G62:H62"/>
    <mergeCell ref="G63:H63"/>
    <mergeCell ref="G64:H64"/>
    <mergeCell ref="G42:H42"/>
    <mergeCell ref="G43:H43"/>
    <mergeCell ref="G44:H44"/>
    <mergeCell ref="G55:H55"/>
    <mergeCell ref="G56:H56"/>
    <mergeCell ref="G57:H57"/>
    <mergeCell ref="G58:H58"/>
    <mergeCell ref="G59:H59"/>
    <mergeCell ref="G50:H50"/>
    <mergeCell ref="G51:H51"/>
    <mergeCell ref="G52:H52"/>
    <mergeCell ref="G53:H53"/>
    <mergeCell ref="G54:H54"/>
    <mergeCell ref="A1:H1"/>
    <mergeCell ref="A3:H3"/>
    <mergeCell ref="C5:E5"/>
    <mergeCell ref="G28:H28"/>
    <mergeCell ref="G29:H29"/>
    <mergeCell ref="G74:H74"/>
    <mergeCell ref="G75:H75"/>
    <mergeCell ref="G35:H35"/>
    <mergeCell ref="G36:H36"/>
    <mergeCell ref="G37:H37"/>
    <mergeCell ref="G38:H38"/>
    <mergeCell ref="G39:H39"/>
    <mergeCell ref="G30:H30"/>
    <mergeCell ref="G31:H31"/>
    <mergeCell ref="G32:H32"/>
    <mergeCell ref="G33:H33"/>
    <mergeCell ref="G34:H34"/>
    <mergeCell ref="G45:H45"/>
    <mergeCell ref="G46:H46"/>
    <mergeCell ref="G47:H47"/>
    <mergeCell ref="G48:H48"/>
    <mergeCell ref="G49:H49"/>
    <mergeCell ref="G40:H40"/>
    <mergeCell ref="G41:H41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rowBreaks count="2" manualBreakCount="2">
    <brk id="70" max="16383" man="1"/>
    <brk id="129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87"/>
  <sheetViews>
    <sheetView topLeftCell="A16" zoomScaleNormal="100" zoomScaleSheetLayoutView="75" workbookViewId="0">
      <selection activeCell="J36" sqref="J36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0.7109375" style="897" customWidth="1"/>
    <col min="4" max="4" width="45.140625" style="897" customWidth="1"/>
    <col min="5" max="7" width="12.7109375" style="897" customWidth="1"/>
    <col min="8" max="8" width="16.7109375" style="897" customWidth="1"/>
    <col min="9" max="16384" width="9.140625" style="897"/>
  </cols>
  <sheetData>
    <row r="1" spans="1:8" ht="18" customHeight="1" x14ac:dyDescent="0.25">
      <c r="A1" s="3431" t="s">
        <v>489</v>
      </c>
      <c r="B1" s="3432"/>
      <c r="C1" s="3432"/>
      <c r="D1" s="3432"/>
      <c r="E1" s="3432"/>
      <c r="F1" s="3432"/>
      <c r="G1" s="3432"/>
      <c r="H1" s="3433"/>
    </row>
    <row r="2" spans="1:8" ht="12.75" customHeight="1" x14ac:dyDescent="0.2">
      <c r="F2" s="1049"/>
      <c r="G2" s="1049"/>
      <c r="H2" s="1049"/>
    </row>
    <row r="3" spans="1:8" s="9" customFormat="1" ht="15.75" x14ac:dyDescent="0.25">
      <c r="A3" s="3517" t="s">
        <v>1907</v>
      </c>
      <c r="B3" s="3518"/>
      <c r="C3" s="3518"/>
      <c r="D3" s="3518"/>
      <c r="E3" s="3518"/>
      <c r="F3" s="3518"/>
      <c r="G3" s="3518"/>
      <c r="H3" s="3519"/>
    </row>
    <row r="4" spans="1:8" s="9" customFormat="1" ht="15.75" x14ac:dyDescent="0.25">
      <c r="B4" s="91"/>
      <c r="C4" s="91"/>
      <c r="D4" s="91"/>
      <c r="E4" s="91"/>
      <c r="F4" s="91"/>
      <c r="G4" s="91"/>
      <c r="H4" s="91"/>
    </row>
    <row r="5" spans="1:8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</row>
    <row r="6" spans="1:8" s="919" customFormat="1" ht="12" thickBot="1" x14ac:dyDescent="0.3">
      <c r="B6" s="920"/>
      <c r="C6" s="920"/>
      <c r="D6" s="920"/>
      <c r="E6" s="100"/>
      <c r="F6" s="100" t="s">
        <v>73</v>
      </c>
      <c r="G6" s="101"/>
      <c r="H6" s="1004"/>
    </row>
    <row r="7" spans="1:8" s="922" customFormat="1" ht="31.5" customHeight="1" thickBot="1" x14ac:dyDescent="0.3">
      <c r="B7" s="2881"/>
      <c r="C7" s="2524" t="s">
        <v>74</v>
      </c>
      <c r="D7" s="2513" t="s">
        <v>75</v>
      </c>
      <c r="E7" s="2514" t="s">
        <v>2570</v>
      </c>
      <c r="F7" s="3270" t="s">
        <v>2656</v>
      </c>
      <c r="G7" s="19"/>
      <c r="H7" s="1650"/>
    </row>
    <row r="8" spans="1:8" s="919" customFormat="1" ht="12.75" customHeight="1" thickBot="1" x14ac:dyDescent="0.3">
      <c r="B8" s="108"/>
      <c r="C8" s="109" t="s">
        <v>296</v>
      </c>
      <c r="D8" s="110" t="s">
        <v>297</v>
      </c>
      <c r="E8" s="111">
        <f>SUM(E9:E14)</f>
        <v>381819.11</v>
      </c>
      <c r="F8" s="111">
        <f>SUM(F9:F14)</f>
        <v>371248.14999999997</v>
      </c>
      <c r="G8" s="112"/>
      <c r="H8" s="961"/>
    </row>
    <row r="9" spans="1:8" s="925" customFormat="1" ht="12.75" customHeight="1" x14ac:dyDescent="0.2">
      <c r="B9" s="115"/>
      <c r="C9" s="2566" t="s">
        <v>546</v>
      </c>
      <c r="D9" s="2567" t="s">
        <v>547</v>
      </c>
      <c r="E9" s="3078">
        <v>2000</v>
      </c>
      <c r="F9" s="3079">
        <f>F20</f>
        <v>2000</v>
      </c>
      <c r="G9" s="116"/>
      <c r="H9" s="509"/>
    </row>
    <row r="10" spans="1:8" s="925" customFormat="1" ht="12.75" customHeight="1" x14ac:dyDescent="0.2">
      <c r="B10" s="115"/>
      <c r="C10" s="2568" t="s">
        <v>548</v>
      </c>
      <c r="D10" s="2569" t="s">
        <v>549</v>
      </c>
      <c r="E10" s="3000">
        <v>216774</v>
      </c>
      <c r="F10" s="3008">
        <f>H31</f>
        <v>208103.03999999998</v>
      </c>
      <c r="G10" s="116"/>
      <c r="H10" s="509"/>
    </row>
    <row r="11" spans="1:8" s="925" customFormat="1" ht="12.75" customHeight="1" x14ac:dyDescent="0.2">
      <c r="B11" s="115"/>
      <c r="C11" s="2570" t="s">
        <v>80</v>
      </c>
      <c r="D11" s="2571" t="s">
        <v>81</v>
      </c>
      <c r="E11" s="2947">
        <v>3767.33</v>
      </c>
      <c r="F11" s="2948">
        <f>F38</f>
        <v>3767.33</v>
      </c>
      <c r="G11" s="116"/>
      <c r="H11" s="509"/>
    </row>
    <row r="12" spans="1:8" s="925" customFormat="1" ht="12.75" customHeight="1" x14ac:dyDescent="0.2">
      <c r="B12" s="115"/>
      <c r="C12" s="2568" t="s">
        <v>82</v>
      </c>
      <c r="D12" s="2569" t="s">
        <v>83</v>
      </c>
      <c r="E12" s="3109">
        <v>44600</v>
      </c>
      <c r="F12" s="3110">
        <f>F54</f>
        <v>44600</v>
      </c>
      <c r="G12" s="116"/>
      <c r="H12" s="509"/>
    </row>
    <row r="13" spans="1:8" s="925" customFormat="1" ht="12.75" customHeight="1" x14ac:dyDescent="0.2">
      <c r="B13" s="115"/>
      <c r="C13" s="2570" t="s">
        <v>84</v>
      </c>
      <c r="D13" s="2571" t="s">
        <v>85</v>
      </c>
      <c r="E13" s="3000">
        <v>112777.78</v>
      </c>
      <c r="F13" s="3008">
        <f>F73</f>
        <v>112777.78</v>
      </c>
      <c r="G13" s="119"/>
      <c r="H13" s="509"/>
    </row>
    <row r="14" spans="1:8" s="925" customFormat="1" ht="12.75" customHeight="1" thickBot="1" x14ac:dyDescent="0.25">
      <c r="B14" s="115"/>
      <c r="C14" s="2573" t="s">
        <v>88</v>
      </c>
      <c r="D14" s="2574" t="s">
        <v>89</v>
      </c>
      <c r="E14" s="2891">
        <v>1900</v>
      </c>
      <c r="F14" s="2892">
        <f>F83</f>
        <v>0</v>
      </c>
      <c r="G14" s="119"/>
      <c r="H14" s="509"/>
    </row>
    <row r="15" spans="1:8" s="9" customFormat="1" ht="12.75" customHeight="1" x14ac:dyDescent="0.25">
      <c r="B15" s="121"/>
      <c r="C15" s="8"/>
      <c r="D15" s="8"/>
      <c r="E15" s="8"/>
      <c r="F15" s="8"/>
      <c r="G15" s="8"/>
    </row>
    <row r="16" spans="1:8" ht="12.75" customHeight="1" x14ac:dyDescent="0.2"/>
    <row r="17" spans="1:8" ht="18.75" customHeight="1" x14ac:dyDescent="0.2">
      <c r="B17" s="124" t="s">
        <v>1908</v>
      </c>
      <c r="C17" s="124"/>
      <c r="D17" s="124"/>
      <c r="E17" s="124"/>
      <c r="F17" s="124"/>
      <c r="G17" s="124"/>
      <c r="H17" s="124"/>
    </row>
    <row r="18" spans="1:8" ht="12.75" customHeight="1" thickBot="1" x14ac:dyDescent="0.25">
      <c r="B18" s="920"/>
      <c r="C18" s="920"/>
      <c r="D18" s="920"/>
      <c r="E18" s="100"/>
      <c r="F18" s="100"/>
      <c r="G18" s="100"/>
      <c r="H18" s="100" t="s">
        <v>73</v>
      </c>
    </row>
    <row r="19" spans="1:8" ht="31.5" customHeight="1" thickBot="1" x14ac:dyDescent="0.25">
      <c r="A19" s="2531" t="s">
        <v>7</v>
      </c>
      <c r="B19" s="2524" t="s">
        <v>91</v>
      </c>
      <c r="C19" s="2525" t="s">
        <v>1909</v>
      </c>
      <c r="D19" s="2513" t="s">
        <v>552</v>
      </c>
      <c r="E19" s="2526" t="s">
        <v>94</v>
      </c>
      <c r="F19" s="3270" t="s">
        <v>2656</v>
      </c>
      <c r="G19" s="3521" t="s">
        <v>95</v>
      </c>
      <c r="H19" s="3522"/>
    </row>
    <row r="20" spans="1:8" s="928" customFormat="1" ht="15" customHeight="1" thickBot="1" x14ac:dyDescent="0.3">
      <c r="A20" s="111">
        <f>A21</f>
        <v>33186</v>
      </c>
      <c r="B20" s="109" t="s">
        <v>3</v>
      </c>
      <c r="C20" s="470" t="s">
        <v>96</v>
      </c>
      <c r="D20" s="297" t="s">
        <v>97</v>
      </c>
      <c r="E20" s="111">
        <f>E21</f>
        <v>2000</v>
      </c>
      <c r="F20" s="111">
        <f>F21</f>
        <v>2000</v>
      </c>
      <c r="G20" s="3537" t="s">
        <v>10</v>
      </c>
      <c r="H20" s="3538"/>
    </row>
    <row r="21" spans="1:8" s="928" customFormat="1" ht="12.75" customHeight="1" x14ac:dyDescent="0.25">
      <c r="A21" s="1651">
        <f>SUM(A22:A26)</f>
        <v>33186</v>
      </c>
      <c r="B21" s="1206" t="s">
        <v>10</v>
      </c>
      <c r="C21" s="1652" t="s">
        <v>10</v>
      </c>
      <c r="D21" s="1653" t="s">
        <v>553</v>
      </c>
      <c r="E21" s="1019">
        <f>SUM(E22:E26)</f>
        <v>2000</v>
      </c>
      <c r="F21" s="2758">
        <f>SUM(F22:F26)</f>
        <v>2000</v>
      </c>
      <c r="G21" s="3539"/>
      <c r="H21" s="3540"/>
    </row>
    <row r="22" spans="1:8" s="928" customFormat="1" ht="22.5" x14ac:dyDescent="0.25">
      <c r="A22" s="1234">
        <v>8000</v>
      </c>
      <c r="B22" s="1078" t="s">
        <v>98</v>
      </c>
      <c r="C22" s="1148">
        <v>9500151907</v>
      </c>
      <c r="D22" s="816" t="s">
        <v>1910</v>
      </c>
      <c r="E22" s="941">
        <v>2000</v>
      </c>
      <c r="F22" s="2799">
        <v>2000</v>
      </c>
      <c r="G22" s="3603"/>
      <c r="H22" s="3604"/>
    </row>
    <row r="23" spans="1:8" s="928" customFormat="1" ht="12.75" customHeight="1" x14ac:dyDescent="0.25">
      <c r="A23" s="1150">
        <v>0</v>
      </c>
      <c r="B23" s="1654" t="s">
        <v>98</v>
      </c>
      <c r="C23" s="1655" t="s">
        <v>1911</v>
      </c>
      <c r="D23" s="1656" t="s">
        <v>1912</v>
      </c>
      <c r="E23" s="1154">
        <v>0</v>
      </c>
      <c r="F23" s="2956">
        <v>0</v>
      </c>
      <c r="G23" s="3555"/>
      <c r="H23" s="3556"/>
    </row>
    <row r="24" spans="1:8" s="928" customFormat="1" ht="12.75" customHeight="1" x14ac:dyDescent="0.25">
      <c r="A24" s="1146">
        <v>0</v>
      </c>
      <c r="B24" s="1192" t="s">
        <v>98</v>
      </c>
      <c r="C24" s="1657" t="s">
        <v>1913</v>
      </c>
      <c r="D24" s="1658" t="s">
        <v>1914</v>
      </c>
      <c r="E24" s="943">
        <v>0</v>
      </c>
      <c r="F24" s="2797">
        <v>0</v>
      </c>
      <c r="G24" s="3603"/>
      <c r="H24" s="3604"/>
    </row>
    <row r="25" spans="1:8" s="928" customFormat="1" ht="12.75" customHeight="1" x14ac:dyDescent="0.25">
      <c r="A25" s="1150">
        <v>25186</v>
      </c>
      <c r="B25" s="1654" t="s">
        <v>98</v>
      </c>
      <c r="C25" s="1655" t="s">
        <v>1915</v>
      </c>
      <c r="D25" s="1656" t="s">
        <v>1916</v>
      </c>
      <c r="E25" s="1154">
        <v>0</v>
      </c>
      <c r="F25" s="2956">
        <v>0</v>
      </c>
      <c r="G25" s="3603"/>
      <c r="H25" s="3604"/>
    </row>
    <row r="26" spans="1:8" s="928" customFormat="1" ht="12.75" customHeight="1" thickBot="1" x14ac:dyDescent="0.3">
      <c r="A26" s="1155">
        <v>0</v>
      </c>
      <c r="B26" s="1659" t="s">
        <v>98</v>
      </c>
      <c r="C26" s="1660" t="s">
        <v>1915</v>
      </c>
      <c r="D26" s="1661" t="s">
        <v>1917</v>
      </c>
      <c r="E26" s="958">
        <v>0</v>
      </c>
      <c r="F26" s="2761">
        <v>0</v>
      </c>
      <c r="G26" s="3601"/>
      <c r="H26" s="3602"/>
    </row>
    <row r="27" spans="1:8" ht="12" customHeight="1" x14ac:dyDescent="0.2">
      <c r="B27" s="897"/>
    </row>
    <row r="28" spans="1:8" ht="18.75" customHeight="1" x14ac:dyDescent="0.2">
      <c r="B28" s="124" t="s">
        <v>1918</v>
      </c>
      <c r="C28" s="124"/>
      <c r="D28" s="124"/>
      <c r="E28" s="124"/>
      <c r="F28" s="124"/>
      <c r="G28" s="124"/>
      <c r="H28" s="124"/>
    </row>
    <row r="29" spans="1:8" ht="12.75" customHeight="1" thickBot="1" x14ac:dyDescent="0.25">
      <c r="B29" s="920"/>
      <c r="C29" s="920"/>
      <c r="D29" s="920"/>
      <c r="E29" s="920"/>
      <c r="F29" s="920"/>
      <c r="G29" s="920"/>
      <c r="H29" s="100" t="s">
        <v>73</v>
      </c>
    </row>
    <row r="30" spans="1:8" ht="31.5" customHeight="1" thickBot="1" x14ac:dyDescent="0.25">
      <c r="A30" s="2531" t="s">
        <v>7</v>
      </c>
      <c r="B30" s="2518" t="s">
        <v>281</v>
      </c>
      <c r="C30" s="2519" t="s">
        <v>1919</v>
      </c>
      <c r="D30" s="2513" t="s">
        <v>564</v>
      </c>
      <c r="E30" s="2532" t="s">
        <v>565</v>
      </c>
      <c r="F30" s="2528" t="s">
        <v>566</v>
      </c>
      <c r="G30" s="2526" t="s">
        <v>94</v>
      </c>
      <c r="H30" s="2762" t="s">
        <v>9</v>
      </c>
    </row>
    <row r="31" spans="1:8" ht="15.75" customHeight="1" thickBot="1" x14ac:dyDescent="0.25">
      <c r="A31" s="1490">
        <v>216774</v>
      </c>
      <c r="B31" s="696" t="s">
        <v>3</v>
      </c>
      <c r="C31" s="697" t="s">
        <v>567</v>
      </c>
      <c r="D31" s="698" t="s">
        <v>97</v>
      </c>
      <c r="E31" s="1663">
        <f>SUM(E32:E33)</f>
        <v>0</v>
      </c>
      <c r="F31" s="1664">
        <f>SUM(F32:F33)</f>
        <v>0</v>
      </c>
      <c r="G31" s="1665">
        <f>SUM(G32:G33)</f>
        <v>216774</v>
      </c>
      <c r="H31" s="1490">
        <f>SUM(H32:H33)</f>
        <v>208103.03999999998</v>
      </c>
    </row>
    <row r="32" spans="1:8" ht="22.5" x14ac:dyDescent="0.2">
      <c r="A32" s="1666">
        <v>214274</v>
      </c>
      <c r="B32" s="1667" t="s">
        <v>98</v>
      </c>
      <c r="C32" s="46" t="s">
        <v>1915</v>
      </c>
      <c r="D32" s="2982" t="s">
        <v>1980</v>
      </c>
      <c r="E32" s="1668"/>
      <c r="F32" s="1669"/>
      <c r="G32" s="3417">
        <v>214274</v>
      </c>
      <c r="H32" s="2957">
        <v>205703.03999999998</v>
      </c>
    </row>
    <row r="33" spans="1:8" ht="12" thickBot="1" x14ac:dyDescent="0.25">
      <c r="A33" s="1648">
        <v>2500</v>
      </c>
      <c r="B33" s="1670" t="s">
        <v>98</v>
      </c>
      <c r="C33" s="72" t="s">
        <v>1920</v>
      </c>
      <c r="D33" s="2983" t="s">
        <v>1979</v>
      </c>
      <c r="E33" s="1671"/>
      <c r="F33" s="1672"/>
      <c r="G33" s="1673">
        <v>2500</v>
      </c>
      <c r="H33" s="2635">
        <v>2400</v>
      </c>
    </row>
    <row r="34" spans="1:8" ht="12.75" customHeight="1" x14ac:dyDescent="0.2">
      <c r="B34" s="1335"/>
      <c r="C34" s="1335"/>
      <c r="D34" s="1335"/>
      <c r="E34" s="1335"/>
      <c r="F34" s="1335"/>
      <c r="G34" s="1335"/>
      <c r="H34" s="1335"/>
    </row>
    <row r="35" spans="1:8" ht="18.75" customHeight="1" x14ac:dyDescent="0.2">
      <c r="B35" s="124" t="s">
        <v>1921</v>
      </c>
      <c r="C35" s="124"/>
      <c r="D35" s="124"/>
      <c r="E35" s="124"/>
      <c r="F35" s="124"/>
      <c r="G35" s="124"/>
      <c r="H35" s="124"/>
    </row>
    <row r="36" spans="1:8" ht="12.75" customHeight="1" thickBot="1" x14ac:dyDescent="0.25">
      <c r="B36" s="920"/>
      <c r="C36" s="920"/>
      <c r="D36" s="920"/>
      <c r="E36" s="183"/>
      <c r="F36" s="183"/>
      <c r="G36" s="100"/>
      <c r="H36" s="100" t="s">
        <v>73</v>
      </c>
    </row>
    <row r="37" spans="1:8" ht="31.5" customHeight="1" thickBot="1" x14ac:dyDescent="0.25">
      <c r="A37" s="2963" t="s">
        <v>7</v>
      </c>
      <c r="B37" s="2964" t="s">
        <v>91</v>
      </c>
      <c r="C37" s="2965" t="s">
        <v>1922</v>
      </c>
      <c r="D37" s="568" t="s">
        <v>128</v>
      </c>
      <c r="E37" s="2857" t="s">
        <v>94</v>
      </c>
      <c r="F37" s="3270" t="s">
        <v>2656</v>
      </c>
      <c r="G37" s="3521" t="s">
        <v>95</v>
      </c>
      <c r="H37" s="3522"/>
    </row>
    <row r="38" spans="1:8" ht="15" customHeight="1" thickBot="1" x14ac:dyDescent="0.25">
      <c r="A38" s="571">
        <f>A39+A40+A45+A47</f>
        <v>6418.4</v>
      </c>
      <c r="B38" s="573" t="s">
        <v>3</v>
      </c>
      <c r="C38" s="2713" t="s">
        <v>96</v>
      </c>
      <c r="D38" s="574" t="s">
        <v>97</v>
      </c>
      <c r="E38" s="571">
        <f>E39+E40+E45+E47</f>
        <v>3767.33</v>
      </c>
      <c r="F38" s="2959">
        <f>F39+F40+F45+F47</f>
        <v>3767.33</v>
      </c>
      <c r="G38" s="3537" t="s">
        <v>10</v>
      </c>
      <c r="H38" s="3538"/>
    </row>
    <row r="39" spans="1:8" ht="12.75" customHeight="1" x14ac:dyDescent="0.2">
      <c r="A39" s="1675">
        <v>54</v>
      </c>
      <c r="B39" s="1676" t="s">
        <v>98</v>
      </c>
      <c r="C39" s="1677" t="s">
        <v>1923</v>
      </c>
      <c r="D39" s="1678" t="s">
        <v>1924</v>
      </c>
      <c r="E39" s="1679">
        <v>54</v>
      </c>
      <c r="F39" s="2960">
        <v>54</v>
      </c>
      <c r="G39" s="3555"/>
      <c r="H39" s="3556"/>
    </row>
    <row r="40" spans="1:8" ht="12.75" customHeight="1" x14ac:dyDescent="0.2">
      <c r="A40" s="1680">
        <f>SUM(A41:A44)</f>
        <v>3021.25</v>
      </c>
      <c r="B40" s="1681" t="s">
        <v>98</v>
      </c>
      <c r="C40" s="1682" t="s">
        <v>10</v>
      </c>
      <c r="D40" s="1683" t="s">
        <v>1925</v>
      </c>
      <c r="E40" s="1684">
        <f>SUM(E41:E44)</f>
        <v>3021.25</v>
      </c>
      <c r="F40" s="2961">
        <f>F41+F42+F43+F44</f>
        <v>3021.25</v>
      </c>
      <c r="G40" s="3555"/>
      <c r="H40" s="3556"/>
    </row>
    <row r="41" spans="1:8" ht="12.75" customHeight="1" x14ac:dyDescent="0.2">
      <c r="A41" s="988">
        <v>1000</v>
      </c>
      <c r="B41" s="1685" t="s">
        <v>107</v>
      </c>
      <c r="C41" s="1686" t="s">
        <v>1926</v>
      </c>
      <c r="D41" s="1687" t="s">
        <v>1927</v>
      </c>
      <c r="E41" s="1477">
        <v>1000</v>
      </c>
      <c r="F41" s="2811">
        <v>1000</v>
      </c>
      <c r="G41" s="3555"/>
      <c r="H41" s="3556"/>
    </row>
    <row r="42" spans="1:8" ht="12.75" customHeight="1" x14ac:dyDescent="0.2">
      <c r="A42" s="988">
        <v>300</v>
      </c>
      <c r="B42" s="1685" t="s">
        <v>107</v>
      </c>
      <c r="C42" s="1686" t="s">
        <v>1928</v>
      </c>
      <c r="D42" s="1687" t="s">
        <v>1929</v>
      </c>
      <c r="E42" s="1477">
        <v>300</v>
      </c>
      <c r="F42" s="2811">
        <v>300</v>
      </c>
      <c r="G42" s="3555"/>
      <c r="H42" s="3556"/>
    </row>
    <row r="43" spans="1:8" ht="12.75" customHeight="1" x14ac:dyDescent="0.2">
      <c r="A43" s="988">
        <v>1121.25</v>
      </c>
      <c r="B43" s="1685" t="s">
        <v>107</v>
      </c>
      <c r="C43" s="1686" t="s">
        <v>1930</v>
      </c>
      <c r="D43" s="1687" t="s">
        <v>1931</v>
      </c>
      <c r="E43" s="1477">
        <v>1121.25</v>
      </c>
      <c r="F43" s="2811">
        <v>1121.25</v>
      </c>
      <c r="G43" s="3555"/>
      <c r="H43" s="3556"/>
    </row>
    <row r="44" spans="1:8" ht="12.75" customHeight="1" x14ac:dyDescent="0.2">
      <c r="A44" s="988">
        <v>600</v>
      </c>
      <c r="B44" s="1685"/>
      <c r="C44" s="1686" t="s">
        <v>1932</v>
      </c>
      <c r="D44" s="1687" t="s">
        <v>1933</v>
      </c>
      <c r="E44" s="1477">
        <v>600</v>
      </c>
      <c r="F44" s="2811">
        <v>600</v>
      </c>
      <c r="G44" s="3555"/>
      <c r="H44" s="3556"/>
    </row>
    <row r="45" spans="1:8" ht="12.75" customHeight="1" x14ac:dyDescent="0.2">
      <c r="A45" s="1688">
        <f>A46</f>
        <v>164.52</v>
      </c>
      <c r="B45" s="1681" t="s">
        <v>98</v>
      </c>
      <c r="C45" s="1682" t="s">
        <v>10</v>
      </c>
      <c r="D45" s="1683" t="s">
        <v>1934</v>
      </c>
      <c r="E45" s="1689">
        <f>E46</f>
        <v>164.52</v>
      </c>
      <c r="F45" s="2962">
        <f>F46</f>
        <v>164.52</v>
      </c>
      <c r="G45" s="3555"/>
      <c r="H45" s="3556"/>
    </row>
    <row r="46" spans="1:8" ht="12.75" customHeight="1" x14ac:dyDescent="0.2">
      <c r="A46" s="1529">
        <v>164.52</v>
      </c>
      <c r="B46" s="1685" t="s">
        <v>107</v>
      </c>
      <c r="C46" s="1686" t="s">
        <v>1935</v>
      </c>
      <c r="D46" s="1687" t="s">
        <v>1936</v>
      </c>
      <c r="E46" s="1532">
        <v>164.52</v>
      </c>
      <c r="F46" s="2579">
        <v>164.52</v>
      </c>
      <c r="G46" s="3555"/>
      <c r="H46" s="3556"/>
    </row>
    <row r="47" spans="1:8" ht="12.75" customHeight="1" x14ac:dyDescent="0.2">
      <c r="A47" s="1524">
        <f>SUM(A48:A49)</f>
        <v>3178.63</v>
      </c>
      <c r="B47" s="1690" t="s">
        <v>98</v>
      </c>
      <c r="C47" s="756" t="s">
        <v>10</v>
      </c>
      <c r="D47" s="757" t="s">
        <v>715</v>
      </c>
      <c r="E47" s="1528">
        <f>SUM(E48:E49)</f>
        <v>527.55999999999995</v>
      </c>
      <c r="F47" s="2806">
        <f>SUM(F48:F49)</f>
        <v>527.55999999999995</v>
      </c>
      <c r="G47" s="3555"/>
      <c r="H47" s="3556"/>
    </row>
    <row r="48" spans="1:8" ht="12.75" customHeight="1" x14ac:dyDescent="0.2">
      <c r="A48" s="1529">
        <v>2110.2399999999998</v>
      </c>
      <c r="B48" s="1691" t="s">
        <v>107</v>
      </c>
      <c r="C48" s="1686" t="s">
        <v>1937</v>
      </c>
      <c r="D48" s="1692" t="s">
        <v>1938</v>
      </c>
      <c r="E48" s="1693">
        <v>527.55999999999995</v>
      </c>
      <c r="F48" s="2579">
        <v>527.55999999999995</v>
      </c>
      <c r="G48" s="3555"/>
      <c r="H48" s="3556"/>
    </row>
    <row r="49" spans="1:8" ht="12.75" customHeight="1" thickBot="1" x14ac:dyDescent="0.25">
      <c r="A49" s="550">
        <v>1068.3900000000001</v>
      </c>
      <c r="B49" s="1694" t="s">
        <v>107</v>
      </c>
      <c r="C49" s="1695" t="s">
        <v>1939</v>
      </c>
      <c r="D49" s="1696" t="s">
        <v>1940</v>
      </c>
      <c r="E49" s="554">
        <v>0</v>
      </c>
      <c r="F49" s="2580">
        <v>0</v>
      </c>
      <c r="G49" s="3559"/>
      <c r="H49" s="3560"/>
    </row>
    <row r="50" spans="1:8" ht="12.75" customHeight="1" x14ac:dyDescent="0.2"/>
    <row r="51" spans="1:8" ht="18.75" customHeight="1" x14ac:dyDescent="0.2">
      <c r="B51" s="124" t="s">
        <v>1941</v>
      </c>
      <c r="C51" s="124"/>
      <c r="D51" s="124"/>
      <c r="E51" s="124"/>
      <c r="F51" s="124"/>
      <c r="G51" s="124"/>
      <c r="H51" s="124"/>
    </row>
    <row r="52" spans="1:8" ht="12.75" customHeight="1" thickBot="1" x14ac:dyDescent="0.25">
      <c r="B52" s="920"/>
      <c r="C52" s="920"/>
      <c r="D52" s="920"/>
      <c r="E52" s="183"/>
      <c r="F52" s="183"/>
      <c r="G52" s="100"/>
      <c r="H52" s="100" t="s">
        <v>73</v>
      </c>
    </row>
    <row r="53" spans="1:8" ht="31.5" customHeight="1" thickBot="1" x14ac:dyDescent="0.25">
      <c r="A53" s="2531" t="s">
        <v>7</v>
      </c>
      <c r="B53" s="2524" t="s">
        <v>91</v>
      </c>
      <c r="C53" s="2525" t="s">
        <v>1942</v>
      </c>
      <c r="D53" s="2517" t="s">
        <v>230</v>
      </c>
      <c r="E53" s="2526" t="s">
        <v>94</v>
      </c>
      <c r="F53" s="3270" t="s">
        <v>2656</v>
      </c>
      <c r="G53" s="3521" t="s">
        <v>95</v>
      </c>
      <c r="H53" s="3522"/>
    </row>
    <row r="54" spans="1:8" ht="15.75" customHeight="1" thickBot="1" x14ac:dyDescent="0.25">
      <c r="A54" s="111">
        <f>A55+A59+A63+A61+A57+A66+A65+A67</f>
        <v>44600</v>
      </c>
      <c r="B54" s="109" t="s">
        <v>3</v>
      </c>
      <c r="C54" s="470" t="s">
        <v>96</v>
      </c>
      <c r="D54" s="110" t="s">
        <v>97</v>
      </c>
      <c r="E54" s="111">
        <f>E55+E59+E63+E61+E57+E65+E66+E67</f>
        <v>44600</v>
      </c>
      <c r="F54" s="111">
        <f>F55+F57+F59+F61+F63+F65+F66+F67</f>
        <v>44600</v>
      </c>
      <c r="G54" s="3537" t="s">
        <v>10</v>
      </c>
      <c r="H54" s="3538"/>
    </row>
    <row r="55" spans="1:8" s="928" customFormat="1" ht="12.75" customHeight="1" x14ac:dyDescent="0.25">
      <c r="A55" s="1698">
        <f>A56</f>
        <v>15497.4</v>
      </c>
      <c r="B55" s="1699" t="s">
        <v>3</v>
      </c>
      <c r="C55" s="1700" t="s">
        <v>1943</v>
      </c>
      <c r="D55" s="1701" t="s">
        <v>1944</v>
      </c>
      <c r="E55" s="1702">
        <f>E56</f>
        <v>15497.4</v>
      </c>
      <c r="F55" s="2966">
        <f>F56</f>
        <v>15497.4</v>
      </c>
      <c r="G55" s="3555"/>
      <c r="H55" s="3556"/>
    </row>
    <row r="56" spans="1:8" s="928" customFormat="1" ht="12.75" customHeight="1" x14ac:dyDescent="0.25">
      <c r="A56" s="1703">
        <v>15497.4</v>
      </c>
      <c r="B56" s="447" t="s">
        <v>3</v>
      </c>
      <c r="C56" s="408" t="s">
        <v>1945</v>
      </c>
      <c r="D56" s="1704" t="s">
        <v>1946</v>
      </c>
      <c r="E56" s="1705">
        <v>15497.4</v>
      </c>
      <c r="F56" s="2967">
        <v>15497.4</v>
      </c>
      <c r="G56" s="3555"/>
      <c r="H56" s="3556"/>
    </row>
    <row r="57" spans="1:8" s="928" customFormat="1" ht="12.75" customHeight="1" x14ac:dyDescent="0.25">
      <c r="A57" s="1706">
        <f>A58</f>
        <v>2200</v>
      </c>
      <c r="B57" s="1707" t="s">
        <v>3</v>
      </c>
      <c r="C57" s="1708" t="s">
        <v>10</v>
      </c>
      <c r="D57" s="1709" t="s">
        <v>1947</v>
      </c>
      <c r="E57" s="1710">
        <f>E58</f>
        <v>2200</v>
      </c>
      <c r="F57" s="2968">
        <f>F58</f>
        <v>2200</v>
      </c>
      <c r="G57" s="3555"/>
      <c r="H57" s="3556"/>
    </row>
    <row r="58" spans="1:8" s="928" customFormat="1" ht="12.75" customHeight="1" x14ac:dyDescent="0.25">
      <c r="A58" s="1711">
        <v>2200</v>
      </c>
      <c r="B58" s="449" t="s">
        <v>3</v>
      </c>
      <c r="C58" s="413" t="s">
        <v>1948</v>
      </c>
      <c r="D58" s="1712" t="s">
        <v>1949</v>
      </c>
      <c r="E58" s="1713">
        <v>2200</v>
      </c>
      <c r="F58" s="2969">
        <v>2200</v>
      </c>
      <c r="G58" s="3555"/>
      <c r="H58" s="3556"/>
    </row>
    <row r="59" spans="1:8" s="928" customFormat="1" ht="15.75" customHeight="1" x14ac:dyDescent="0.25">
      <c r="A59" s="1196">
        <f>A60</f>
        <v>5000</v>
      </c>
      <c r="B59" s="416" t="s">
        <v>3</v>
      </c>
      <c r="C59" s="1714" t="s">
        <v>10</v>
      </c>
      <c r="D59" s="1715" t="s">
        <v>1950</v>
      </c>
      <c r="E59" s="1200">
        <f>E60</f>
        <v>5000</v>
      </c>
      <c r="F59" s="2970">
        <f>F60</f>
        <v>5000</v>
      </c>
      <c r="G59" s="3555"/>
      <c r="H59" s="3556"/>
    </row>
    <row r="60" spans="1:8" s="928" customFormat="1" ht="12.75" customHeight="1" x14ac:dyDescent="0.25">
      <c r="A60" s="1146">
        <v>5000</v>
      </c>
      <c r="B60" s="447" t="s">
        <v>3</v>
      </c>
      <c r="C60" s="408" t="s">
        <v>1951</v>
      </c>
      <c r="D60" s="1021" t="s">
        <v>1952</v>
      </c>
      <c r="E60" s="943">
        <v>5000</v>
      </c>
      <c r="F60" s="2797">
        <v>5000</v>
      </c>
      <c r="G60" s="3555"/>
      <c r="H60" s="3556"/>
    </row>
    <row r="61" spans="1:8" s="928" customFormat="1" ht="12.75" customHeight="1" x14ac:dyDescent="0.25">
      <c r="A61" s="1706">
        <f>A62</f>
        <v>200</v>
      </c>
      <c r="B61" s="1707" t="s">
        <v>3</v>
      </c>
      <c r="C61" s="1708" t="s">
        <v>10</v>
      </c>
      <c r="D61" s="1709" t="s">
        <v>1953</v>
      </c>
      <c r="E61" s="1710">
        <f>E62</f>
        <v>200</v>
      </c>
      <c r="F61" s="2968">
        <f>F62</f>
        <v>200</v>
      </c>
      <c r="G61" s="3555"/>
      <c r="H61" s="3556"/>
    </row>
    <row r="62" spans="1:8" s="928" customFormat="1" ht="12.75" customHeight="1" x14ac:dyDescent="0.25">
      <c r="A62" s="1703">
        <v>200</v>
      </c>
      <c r="B62" s="447" t="s">
        <v>3</v>
      </c>
      <c r="C62" s="408" t="s">
        <v>1954</v>
      </c>
      <c r="D62" s="1704" t="s">
        <v>1953</v>
      </c>
      <c r="E62" s="1705">
        <v>200</v>
      </c>
      <c r="F62" s="2967">
        <v>200</v>
      </c>
      <c r="G62" s="3555"/>
      <c r="H62" s="3556"/>
    </row>
    <row r="63" spans="1:8" s="1045" customFormat="1" ht="12.75" customHeight="1" x14ac:dyDescent="0.25">
      <c r="A63" s="1716">
        <v>1302.5999999999999</v>
      </c>
      <c r="B63" s="1717" t="s">
        <v>3</v>
      </c>
      <c r="C63" s="1718" t="s">
        <v>10</v>
      </c>
      <c r="D63" s="1043" t="s">
        <v>1955</v>
      </c>
      <c r="E63" s="1719">
        <v>1302.5999999999999</v>
      </c>
      <c r="F63" s="2971">
        <f>F64</f>
        <v>1302.5999999999999</v>
      </c>
      <c r="G63" s="3555"/>
      <c r="H63" s="3556"/>
    </row>
    <row r="64" spans="1:8" s="928" customFormat="1" ht="12.75" customHeight="1" x14ac:dyDescent="0.25">
      <c r="A64" s="1720">
        <v>1302.5999999999999</v>
      </c>
      <c r="B64" s="454"/>
      <c r="C64" s="1721" t="s">
        <v>1956</v>
      </c>
      <c r="D64" s="1722" t="s">
        <v>1957</v>
      </c>
      <c r="E64" s="1723">
        <v>1302.5999999999999</v>
      </c>
      <c r="F64" s="2799">
        <v>1302.5999999999999</v>
      </c>
      <c r="G64" s="3555"/>
      <c r="H64" s="3556"/>
    </row>
    <row r="65" spans="1:8" s="928" customFormat="1" ht="12.75" customHeight="1" x14ac:dyDescent="0.25">
      <c r="A65" s="1724">
        <v>15000</v>
      </c>
      <c r="B65" s="1725" t="s">
        <v>3</v>
      </c>
      <c r="C65" s="1726" t="s">
        <v>1958</v>
      </c>
      <c r="D65" s="1727" t="s">
        <v>1959</v>
      </c>
      <c r="E65" s="1728">
        <v>15000</v>
      </c>
      <c r="F65" s="2972">
        <v>15000</v>
      </c>
      <c r="G65" s="3555"/>
      <c r="H65" s="3556"/>
    </row>
    <row r="66" spans="1:8" s="928" customFormat="1" ht="22.5" x14ac:dyDescent="0.25">
      <c r="A66" s="1724">
        <v>400</v>
      </c>
      <c r="B66" s="1725" t="s">
        <v>3</v>
      </c>
      <c r="C66" s="1726" t="s">
        <v>1960</v>
      </c>
      <c r="D66" s="1729" t="s">
        <v>1961</v>
      </c>
      <c r="E66" s="1728">
        <v>400</v>
      </c>
      <c r="F66" s="2972">
        <v>400</v>
      </c>
      <c r="G66" s="3555"/>
      <c r="H66" s="3556"/>
    </row>
    <row r="67" spans="1:8" ht="12.75" customHeight="1" thickBot="1" x14ac:dyDescent="0.25">
      <c r="A67" s="1730">
        <v>5000</v>
      </c>
      <c r="B67" s="1731" t="s">
        <v>3</v>
      </c>
      <c r="C67" s="1732" t="s">
        <v>1962</v>
      </c>
      <c r="D67" s="1733" t="s">
        <v>1963</v>
      </c>
      <c r="E67" s="1734">
        <v>5000</v>
      </c>
      <c r="F67" s="2973">
        <v>5000</v>
      </c>
      <c r="G67" s="3559"/>
      <c r="H67" s="3560"/>
    </row>
    <row r="68" spans="1:8" ht="12.75" customHeight="1" x14ac:dyDescent="0.2"/>
    <row r="69" spans="1:8" ht="12.75" customHeight="1" x14ac:dyDescent="0.2"/>
    <row r="70" spans="1:8" ht="18.75" customHeight="1" x14ac:dyDescent="0.2">
      <c r="B70" s="124" t="s">
        <v>1964</v>
      </c>
      <c r="C70" s="124"/>
      <c r="D70" s="124"/>
      <c r="E70" s="124"/>
      <c r="F70" s="124"/>
      <c r="G70" s="124"/>
      <c r="H70" s="124"/>
    </row>
    <row r="71" spans="1:8" ht="12.75" customHeight="1" thickBot="1" x14ac:dyDescent="0.25">
      <c r="B71" s="920"/>
      <c r="C71" s="920"/>
      <c r="D71" s="920"/>
      <c r="E71" s="100"/>
      <c r="F71" s="100"/>
      <c r="G71" s="100"/>
      <c r="H71" s="100" t="s">
        <v>73</v>
      </c>
    </row>
    <row r="72" spans="1:8" ht="31.5" customHeight="1" thickBot="1" x14ac:dyDescent="0.25">
      <c r="A72" s="2516" t="s">
        <v>7</v>
      </c>
      <c r="B72" s="2529" t="s">
        <v>91</v>
      </c>
      <c r="C72" s="2525" t="s">
        <v>1965</v>
      </c>
      <c r="D72" s="2513" t="s">
        <v>276</v>
      </c>
      <c r="E72" s="2526" t="s">
        <v>94</v>
      </c>
      <c r="F72" s="3270" t="s">
        <v>2656</v>
      </c>
      <c r="G72" s="3521" t="s">
        <v>95</v>
      </c>
      <c r="H72" s="3522"/>
    </row>
    <row r="73" spans="1:8" s="928" customFormat="1" ht="14.25" customHeight="1" thickBot="1" x14ac:dyDescent="0.3">
      <c r="A73" s="111">
        <f>A74</f>
        <v>82777.78</v>
      </c>
      <c r="B73" s="128" t="s">
        <v>3</v>
      </c>
      <c r="C73" s="470" t="s">
        <v>96</v>
      </c>
      <c r="D73" s="110" t="s">
        <v>97</v>
      </c>
      <c r="E73" s="111">
        <f>E74</f>
        <v>112777.78</v>
      </c>
      <c r="F73" s="111">
        <f>F74</f>
        <v>112777.78</v>
      </c>
      <c r="G73" s="3537" t="s">
        <v>10</v>
      </c>
      <c r="H73" s="3538"/>
    </row>
    <row r="74" spans="1:8" ht="12.75" customHeight="1" x14ac:dyDescent="0.2">
      <c r="A74" s="1735">
        <f>SUM(A75:A77)</f>
        <v>82777.78</v>
      </c>
      <c r="B74" s="1736" t="s">
        <v>10</v>
      </c>
      <c r="C74" s="1737" t="s">
        <v>10</v>
      </c>
      <c r="D74" s="1738" t="s">
        <v>277</v>
      </c>
      <c r="E74" s="1739">
        <f>SUM(E75:E77)</f>
        <v>112777.78</v>
      </c>
      <c r="F74" s="2974">
        <f>F75+F76+F77</f>
        <v>112777.78</v>
      </c>
      <c r="G74" s="3555"/>
      <c r="H74" s="3556"/>
    </row>
    <row r="75" spans="1:8" ht="12.75" customHeight="1" x14ac:dyDescent="0.2">
      <c r="A75" s="1740">
        <v>52777.78</v>
      </c>
      <c r="B75" s="1741" t="s">
        <v>3</v>
      </c>
      <c r="C75" s="1742" t="s">
        <v>1966</v>
      </c>
      <c r="D75" s="1743" t="s">
        <v>1967</v>
      </c>
      <c r="E75" s="1744">
        <v>52777.78</v>
      </c>
      <c r="F75" s="2912">
        <v>52777.78</v>
      </c>
      <c r="G75" s="3555"/>
      <c r="H75" s="3556"/>
    </row>
    <row r="76" spans="1:8" ht="12.75" customHeight="1" x14ac:dyDescent="0.2">
      <c r="A76" s="988">
        <v>30000</v>
      </c>
      <c r="B76" s="1745" t="s">
        <v>3</v>
      </c>
      <c r="C76" s="1746" t="s">
        <v>1968</v>
      </c>
      <c r="D76" s="1747" t="s">
        <v>1969</v>
      </c>
      <c r="E76" s="1477">
        <v>30000</v>
      </c>
      <c r="F76" s="2811">
        <v>30000</v>
      </c>
      <c r="G76" s="3555"/>
      <c r="H76" s="3556"/>
    </row>
    <row r="77" spans="1:8" ht="12" thickBot="1" x14ac:dyDescent="0.25">
      <c r="A77" s="1155"/>
      <c r="B77" s="1748" t="s">
        <v>3</v>
      </c>
      <c r="C77" s="1749" t="s">
        <v>1970</v>
      </c>
      <c r="D77" s="1750" t="s">
        <v>1971</v>
      </c>
      <c r="E77" s="958">
        <v>30000</v>
      </c>
      <c r="F77" s="2911">
        <v>30000</v>
      </c>
      <c r="G77" s="3559"/>
      <c r="H77" s="3560"/>
    </row>
    <row r="78" spans="1:8" ht="12.75" customHeight="1" x14ac:dyDescent="0.2"/>
    <row r="79" spans="1:8" x14ac:dyDescent="0.2">
      <c r="B79" s="1751"/>
      <c r="C79" s="1752"/>
      <c r="D79" s="1753"/>
      <c r="E79" s="1754"/>
      <c r="F79" s="1754"/>
      <c r="G79" s="1754"/>
      <c r="H79" s="1754"/>
    </row>
    <row r="80" spans="1:8" ht="18" customHeight="1" x14ac:dyDescent="0.25">
      <c r="B80" s="308" t="s">
        <v>1972</v>
      </c>
      <c r="C80" s="308"/>
      <c r="D80" s="308"/>
      <c r="E80" s="308"/>
      <c r="F80" s="308"/>
      <c r="G80" s="308"/>
      <c r="H80" s="308"/>
    </row>
    <row r="81" spans="1:8" ht="12.75" customHeight="1" thickBot="1" x14ac:dyDescent="0.3">
      <c r="B81" s="8"/>
      <c r="C81" s="8"/>
      <c r="D81" s="8"/>
      <c r="E81" s="309"/>
      <c r="F81" s="309"/>
      <c r="G81" s="100"/>
      <c r="H81" s="100" t="s">
        <v>73</v>
      </c>
    </row>
    <row r="82" spans="1:8" ht="31.5" customHeight="1" thickBot="1" x14ac:dyDescent="0.25">
      <c r="A82" s="2516" t="s">
        <v>7</v>
      </c>
      <c r="B82" s="2521" t="s">
        <v>281</v>
      </c>
      <c r="C82" s="2519" t="s">
        <v>1973</v>
      </c>
      <c r="D82" s="2513" t="s">
        <v>283</v>
      </c>
      <c r="E82" s="2526" t="s">
        <v>94</v>
      </c>
      <c r="F82" s="3270" t="s">
        <v>2656</v>
      </c>
      <c r="G82" s="3521" t="s">
        <v>95</v>
      </c>
      <c r="H82" s="3522"/>
    </row>
    <row r="83" spans="1:8" s="928" customFormat="1" ht="15" customHeight="1" thickBot="1" x14ac:dyDescent="0.3">
      <c r="A83" s="1101">
        <f>A84</f>
        <v>1900</v>
      </c>
      <c r="B83" s="1592" t="s">
        <v>2</v>
      </c>
      <c r="C83" s="313" t="s">
        <v>96</v>
      </c>
      <c r="D83" s="314" t="s">
        <v>285</v>
      </c>
      <c r="E83" s="1101">
        <f>E84</f>
        <v>1900</v>
      </c>
      <c r="F83" s="1101">
        <f>F84</f>
        <v>0</v>
      </c>
      <c r="G83" s="3537" t="s">
        <v>10</v>
      </c>
      <c r="H83" s="3538"/>
    </row>
    <row r="84" spans="1:8" s="928" customFormat="1" ht="12.75" customHeight="1" x14ac:dyDescent="0.25">
      <c r="A84" s="1524">
        <f>SUM(A85:A87)</f>
        <v>1900</v>
      </c>
      <c r="B84" s="1755" t="s">
        <v>3</v>
      </c>
      <c r="C84" s="1755" t="s">
        <v>10</v>
      </c>
      <c r="D84" s="1756" t="s">
        <v>1974</v>
      </c>
      <c r="E84" s="1528">
        <v>1900</v>
      </c>
      <c r="F84" s="2806">
        <f>F85+F86+F87</f>
        <v>0</v>
      </c>
      <c r="G84" s="3555"/>
      <c r="H84" s="3556"/>
    </row>
    <row r="85" spans="1:8" s="928" customFormat="1" ht="22.5" x14ac:dyDescent="0.25">
      <c r="A85" s="1529">
        <v>950</v>
      </c>
      <c r="B85" s="1595" t="s">
        <v>3</v>
      </c>
      <c r="C85" s="1757">
        <v>9010000</v>
      </c>
      <c r="D85" s="886" t="s">
        <v>1975</v>
      </c>
      <c r="E85" s="1532">
        <v>950</v>
      </c>
      <c r="F85" s="2579">
        <v>0</v>
      </c>
      <c r="G85" s="3555"/>
      <c r="H85" s="3556"/>
    </row>
    <row r="86" spans="1:8" s="928" customFormat="1" ht="12.75" customHeight="1" x14ac:dyDescent="0.25">
      <c r="A86" s="1529">
        <v>550</v>
      </c>
      <c r="B86" s="1595" t="s">
        <v>3</v>
      </c>
      <c r="C86" s="1757">
        <v>9020000</v>
      </c>
      <c r="D86" s="885" t="s">
        <v>1976</v>
      </c>
      <c r="E86" s="1532">
        <v>550</v>
      </c>
      <c r="F86" s="2579">
        <v>0</v>
      </c>
      <c r="G86" s="3555"/>
      <c r="H86" s="3556"/>
    </row>
    <row r="87" spans="1:8" s="928" customFormat="1" ht="12.75" customHeight="1" thickBot="1" x14ac:dyDescent="0.3">
      <c r="A87" s="1537">
        <v>400</v>
      </c>
      <c r="B87" s="1598" t="s">
        <v>3</v>
      </c>
      <c r="C87" s="1758">
        <v>9030000</v>
      </c>
      <c r="D87" s="1759" t="s">
        <v>1977</v>
      </c>
      <c r="E87" s="1541">
        <v>400</v>
      </c>
      <c r="F87" s="2580">
        <v>0</v>
      </c>
      <c r="G87" s="3559"/>
      <c r="H87" s="3560"/>
    </row>
  </sheetData>
  <mergeCells count="51">
    <mergeCell ref="G86:H86"/>
    <mergeCell ref="G87:H87"/>
    <mergeCell ref="G67:H67"/>
    <mergeCell ref="G74:H74"/>
    <mergeCell ref="G75:H75"/>
    <mergeCell ref="G76:H76"/>
    <mergeCell ref="G77:H77"/>
    <mergeCell ref="G73:H73"/>
    <mergeCell ref="G82:H82"/>
    <mergeCell ref="G83:H83"/>
    <mergeCell ref="G64:H64"/>
    <mergeCell ref="G65:H65"/>
    <mergeCell ref="G66:H66"/>
    <mergeCell ref="G84:H84"/>
    <mergeCell ref="G85:H85"/>
    <mergeCell ref="G21:H21"/>
    <mergeCell ref="G22:H22"/>
    <mergeCell ref="G23:H23"/>
    <mergeCell ref="G24:H24"/>
    <mergeCell ref="G25:H25"/>
    <mergeCell ref="G26:H26"/>
    <mergeCell ref="G39:H39"/>
    <mergeCell ref="G40:H40"/>
    <mergeCell ref="G41:H41"/>
    <mergeCell ref="G42:H42"/>
    <mergeCell ref="G43:H43"/>
    <mergeCell ref="G44:H44"/>
    <mergeCell ref="G45:H45"/>
    <mergeCell ref="G37:H37"/>
    <mergeCell ref="G38:H38"/>
    <mergeCell ref="G53:H53"/>
    <mergeCell ref="G54:H54"/>
    <mergeCell ref="G72:H72"/>
    <mergeCell ref="G46:H46"/>
    <mergeCell ref="G47:H47"/>
    <mergeCell ref="G48:H48"/>
    <mergeCell ref="G49:H49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C5:E5"/>
    <mergeCell ref="A1:H1"/>
    <mergeCell ref="A3:H3"/>
    <mergeCell ref="G19:H19"/>
    <mergeCell ref="G20:H20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rowBreaks count="1" manualBreakCount="1">
    <brk id="67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18"/>
  <sheetViews>
    <sheetView zoomScaleSheetLayoutView="75" workbookViewId="0">
      <selection activeCell="A3" sqref="A3:G3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0.7109375" style="897" customWidth="1"/>
    <col min="4" max="4" width="45.140625" style="897" customWidth="1"/>
    <col min="5" max="6" width="12.7109375" style="897" customWidth="1"/>
    <col min="7" max="7" width="28.7109375" style="897" customWidth="1"/>
    <col min="8" max="8" width="32.7109375" style="918" customWidth="1"/>
    <col min="9" max="9" width="29.140625" style="897" customWidth="1"/>
    <col min="10" max="16384" width="9.140625" style="897"/>
  </cols>
  <sheetData>
    <row r="1" spans="1:12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H1" s="1"/>
      <c r="I1" s="1"/>
    </row>
    <row r="2" spans="1:12" ht="12.75" customHeight="1" x14ac:dyDescent="0.2">
      <c r="B2" s="897"/>
      <c r="H2" s="1125"/>
    </row>
    <row r="3" spans="1:12" s="9" customFormat="1" ht="15.75" x14ac:dyDescent="0.25">
      <c r="A3" s="3517" t="s">
        <v>2411</v>
      </c>
      <c r="B3" s="3518"/>
      <c r="C3" s="3518"/>
      <c r="D3" s="3518"/>
      <c r="E3" s="3518"/>
      <c r="F3" s="3518"/>
      <c r="G3" s="3519"/>
      <c r="H3" s="7"/>
    </row>
    <row r="4" spans="1:12" s="9" customFormat="1" ht="15.75" x14ac:dyDescent="0.25">
      <c r="B4" s="91"/>
      <c r="C4" s="91"/>
      <c r="D4" s="91"/>
      <c r="E4" s="91"/>
      <c r="F4" s="91"/>
      <c r="G4" s="91"/>
      <c r="H4" s="91"/>
    </row>
    <row r="5" spans="1:12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</row>
    <row r="6" spans="1:12" s="919" customFormat="1" ht="12" thickBot="1" x14ac:dyDescent="0.3">
      <c r="B6" s="920"/>
      <c r="C6" s="920"/>
      <c r="D6" s="920"/>
      <c r="E6" s="100"/>
      <c r="F6" s="100" t="s">
        <v>73</v>
      </c>
      <c r="G6" s="921"/>
    </row>
    <row r="7" spans="1:12" s="922" customFormat="1" ht="32.25" customHeight="1" thickBot="1" x14ac:dyDescent="0.3">
      <c r="B7" s="2881"/>
      <c r="C7" s="2524" t="s">
        <v>74</v>
      </c>
      <c r="D7" s="2513" t="s">
        <v>75</v>
      </c>
      <c r="E7" s="2514" t="s">
        <v>2570</v>
      </c>
      <c r="F7" s="3270" t="s">
        <v>2656</v>
      </c>
      <c r="G7" s="923"/>
      <c r="H7" s="923"/>
      <c r="I7" s="923"/>
      <c r="J7" s="923"/>
      <c r="K7" s="923"/>
      <c r="L7" s="923"/>
    </row>
    <row r="8" spans="1:12" s="919" customFormat="1" ht="12.75" customHeight="1" thickBot="1" x14ac:dyDescent="0.3">
      <c r="B8" s="108"/>
      <c r="C8" s="109" t="s">
        <v>296</v>
      </c>
      <c r="D8" s="110" t="s">
        <v>297</v>
      </c>
      <c r="E8" s="111">
        <f>SUM(E9:E9)</f>
        <v>4750</v>
      </c>
      <c r="F8" s="111">
        <f>SUM(F9:F9)</f>
        <v>4750</v>
      </c>
    </row>
    <row r="9" spans="1:12" s="925" customFormat="1" ht="12.75" customHeight="1" thickBot="1" x14ac:dyDescent="0.25">
      <c r="B9" s="115"/>
      <c r="C9" s="2931" t="s">
        <v>80</v>
      </c>
      <c r="D9" s="2932" t="s">
        <v>81</v>
      </c>
      <c r="E9" s="2891">
        <v>4750</v>
      </c>
      <c r="F9" s="2892">
        <f>F15</f>
        <v>4750</v>
      </c>
      <c r="G9" s="927"/>
      <c r="H9" s="113"/>
    </row>
    <row r="10" spans="1:12" s="9" customFormat="1" ht="12.75" customHeight="1" x14ac:dyDescent="0.25">
      <c r="B10" s="121"/>
      <c r="C10" s="8"/>
      <c r="D10" s="8"/>
      <c r="E10" s="8"/>
      <c r="F10" s="8"/>
      <c r="G10" s="8"/>
      <c r="H10" s="310"/>
    </row>
    <row r="11" spans="1:12" ht="12.75" customHeight="1" x14ac:dyDescent="0.2"/>
    <row r="12" spans="1:12" ht="12.75" customHeight="1" x14ac:dyDescent="0.2">
      <c r="B12" s="3605" t="s">
        <v>2412</v>
      </c>
      <c r="C12" s="3605"/>
      <c r="D12" s="3605"/>
      <c r="E12" s="3605"/>
      <c r="F12" s="3605"/>
      <c r="G12" s="2533"/>
      <c r="H12" s="1674"/>
    </row>
    <row r="13" spans="1:12" ht="12.75" customHeight="1" thickBot="1" x14ac:dyDescent="0.25">
      <c r="B13" s="920"/>
      <c r="C13" s="920"/>
      <c r="D13" s="920"/>
      <c r="E13" s="183"/>
      <c r="G13" s="101" t="s">
        <v>73</v>
      </c>
      <c r="H13" s="897"/>
    </row>
    <row r="14" spans="1:12" ht="31.5" customHeight="1" thickBot="1" x14ac:dyDescent="0.25">
      <c r="A14" s="2516" t="s">
        <v>7</v>
      </c>
      <c r="B14" s="2524" t="s">
        <v>91</v>
      </c>
      <c r="C14" s="2525" t="s">
        <v>2413</v>
      </c>
      <c r="D14" s="2517" t="s">
        <v>128</v>
      </c>
      <c r="E14" s="2526" t="s">
        <v>94</v>
      </c>
      <c r="F14" s="3270" t="s">
        <v>2656</v>
      </c>
      <c r="G14" s="2523" t="s">
        <v>95</v>
      </c>
      <c r="H14" s="897"/>
    </row>
    <row r="15" spans="1:12" s="928" customFormat="1" ht="15" customHeight="1" thickBot="1" x14ac:dyDescent="0.3">
      <c r="A15" s="111">
        <f>A16</f>
        <v>4750</v>
      </c>
      <c r="B15" s="297" t="s">
        <v>3</v>
      </c>
      <c r="C15" s="470" t="s">
        <v>96</v>
      </c>
      <c r="D15" s="110" t="s">
        <v>97</v>
      </c>
      <c r="E15" s="111">
        <f>E16</f>
        <v>4750</v>
      </c>
      <c r="F15" s="111">
        <f>F16</f>
        <v>4750</v>
      </c>
      <c r="G15" s="932" t="s">
        <v>10</v>
      </c>
    </row>
    <row r="16" spans="1:12" ht="12.75" customHeight="1" thickBot="1" x14ac:dyDescent="0.25">
      <c r="A16" s="2154">
        <v>4750</v>
      </c>
      <c r="B16" s="2155" t="s">
        <v>98</v>
      </c>
      <c r="C16" s="2156" t="s">
        <v>2414</v>
      </c>
      <c r="D16" s="2157" t="s">
        <v>2415</v>
      </c>
      <c r="E16" s="2158">
        <v>4750</v>
      </c>
      <c r="F16" s="2955">
        <v>4750</v>
      </c>
      <c r="G16" s="2159"/>
      <c r="H16" s="897"/>
    </row>
    <row r="17" ht="12.75" customHeight="1" x14ac:dyDescent="0.2"/>
    <row r="18" ht="12.75" customHeight="1" x14ac:dyDescent="0.2"/>
  </sheetData>
  <mergeCells count="4">
    <mergeCell ref="C5:E5"/>
    <mergeCell ref="B12:F12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4:N60"/>
  <sheetViews>
    <sheetView workbookViewId="0">
      <selection activeCell="N24" sqref="N24"/>
    </sheetView>
  </sheetViews>
  <sheetFormatPr defaultColWidth="9.140625" defaultRowHeight="12.75" x14ac:dyDescent="0.2"/>
  <cols>
    <col min="1" max="16384" width="9.140625" style="2216"/>
  </cols>
  <sheetData>
    <row r="4" spans="1:14" ht="15.75" x14ac:dyDescent="0.25">
      <c r="A4" s="3424" t="s">
        <v>2554</v>
      </c>
      <c r="B4" s="3424"/>
      <c r="C4" s="3424"/>
      <c r="D4" s="3424"/>
      <c r="E4" s="3424"/>
      <c r="F4" s="3424"/>
      <c r="G4" s="3424"/>
      <c r="H4" s="3424"/>
      <c r="I4" s="3424"/>
      <c r="J4" s="3424"/>
      <c r="K4" s="3424"/>
      <c r="L4" s="3424"/>
      <c r="M4" s="3424"/>
      <c r="N4" s="3424"/>
    </row>
    <row r="6" spans="1:14" x14ac:dyDescent="0.2">
      <c r="A6" s="2217" t="s">
        <v>7</v>
      </c>
      <c r="B6" s="3423" t="s">
        <v>2556</v>
      </c>
      <c r="C6" s="3423"/>
      <c r="D6" s="3423"/>
      <c r="E6" s="3423"/>
      <c r="F6" s="3423"/>
      <c r="G6" s="2217" t="s">
        <v>2436</v>
      </c>
      <c r="H6" s="2218" t="s">
        <v>2437</v>
      </c>
      <c r="I6" s="2218"/>
      <c r="J6" s="2218"/>
      <c r="K6" s="2218"/>
      <c r="L6" s="2218"/>
      <c r="M6" s="2218"/>
      <c r="N6" s="2218"/>
    </row>
    <row r="7" spans="1:14" x14ac:dyDescent="0.2">
      <c r="A7" s="2219" t="s">
        <v>2557</v>
      </c>
      <c r="B7" s="2220" t="s">
        <v>2558</v>
      </c>
      <c r="C7" s="2220"/>
      <c r="D7" s="2221"/>
      <c r="E7" s="2221"/>
      <c r="F7" s="2221"/>
      <c r="G7" s="2217">
        <v>910</v>
      </c>
      <c r="H7" s="2218" t="s">
        <v>2438</v>
      </c>
      <c r="I7" s="2218"/>
      <c r="J7" s="2218"/>
      <c r="K7" s="2218"/>
      <c r="L7" s="2218"/>
      <c r="M7" s="2218"/>
      <c r="N7" s="2218"/>
    </row>
    <row r="8" spans="1:14" x14ac:dyDescent="0.2">
      <c r="A8" s="2217" t="s">
        <v>9</v>
      </c>
      <c r="B8" s="2221" t="s">
        <v>2559</v>
      </c>
      <c r="C8" s="2221"/>
      <c r="D8" s="2221"/>
      <c r="E8" s="2221"/>
      <c r="F8" s="2221"/>
      <c r="G8" s="2217">
        <v>911</v>
      </c>
      <c r="H8" s="2218" t="s">
        <v>2439</v>
      </c>
      <c r="I8" s="2218"/>
      <c r="J8" s="2218"/>
      <c r="K8" s="2218"/>
      <c r="L8" s="2218"/>
      <c r="M8" s="2218"/>
      <c r="N8" s="2218"/>
    </row>
    <row r="9" spans="1:14" x14ac:dyDescent="0.2">
      <c r="A9" s="2217" t="s">
        <v>2440</v>
      </c>
      <c r="B9" s="3425" t="s">
        <v>2560</v>
      </c>
      <c r="C9" s="3425"/>
      <c r="D9" s="3425"/>
      <c r="E9" s="3425"/>
      <c r="F9" s="3425"/>
      <c r="G9" s="2217">
        <v>912</v>
      </c>
      <c r="H9" s="2218" t="s">
        <v>2441</v>
      </c>
      <c r="I9" s="2221"/>
      <c r="J9" s="2221"/>
      <c r="K9" s="2221"/>
      <c r="L9" s="2218"/>
      <c r="M9" s="2218"/>
      <c r="N9" s="2218"/>
    </row>
    <row r="10" spans="1:14" x14ac:dyDescent="0.2">
      <c r="A10" s="2217" t="s">
        <v>5</v>
      </c>
      <c r="B10" s="2221" t="s">
        <v>2442</v>
      </c>
      <c r="C10" s="2221"/>
      <c r="D10" s="2221"/>
      <c r="E10" s="2221"/>
      <c r="F10" s="2221"/>
      <c r="G10" s="2217">
        <v>913</v>
      </c>
      <c r="H10" s="2221" t="s">
        <v>2443</v>
      </c>
      <c r="I10" s="2221"/>
      <c r="J10" s="2221"/>
      <c r="K10" s="2221"/>
      <c r="L10" s="2221"/>
      <c r="M10" s="2221"/>
      <c r="N10" s="2221"/>
    </row>
    <row r="11" spans="1:14" x14ac:dyDescent="0.2">
      <c r="A11" s="2222" t="s">
        <v>12</v>
      </c>
      <c r="B11" s="2221" t="s">
        <v>2444</v>
      </c>
      <c r="C11" s="2221"/>
      <c r="D11" s="2221"/>
      <c r="E11" s="2221"/>
      <c r="F11" s="2221"/>
      <c r="G11" s="2217">
        <v>914</v>
      </c>
      <c r="H11" s="2221" t="s">
        <v>2445</v>
      </c>
      <c r="L11" s="2221"/>
      <c r="M11" s="2221"/>
      <c r="N11" s="2221"/>
    </row>
    <row r="12" spans="1:14" x14ac:dyDescent="0.2">
      <c r="A12" s="2222" t="s">
        <v>36</v>
      </c>
      <c r="B12" s="2221" t="s">
        <v>2446</v>
      </c>
      <c r="C12" s="2221"/>
      <c r="D12" s="2221"/>
      <c r="E12" s="2221"/>
      <c r="F12" s="2221"/>
      <c r="G12" s="2217">
        <v>915</v>
      </c>
      <c r="H12" s="3277" t="s">
        <v>2650</v>
      </c>
      <c r="J12" s="2221"/>
      <c r="K12" s="2221"/>
    </row>
    <row r="13" spans="1:14" x14ac:dyDescent="0.2">
      <c r="A13" s="2222" t="s">
        <v>38</v>
      </c>
      <c r="B13" s="2221" t="s">
        <v>2448</v>
      </c>
      <c r="C13" s="2221"/>
      <c r="D13" s="2221"/>
      <c r="E13" s="2221"/>
      <c r="F13" s="2221"/>
      <c r="G13" s="2217">
        <v>916</v>
      </c>
      <c r="H13" s="2223" t="s">
        <v>2447</v>
      </c>
      <c r="I13" s="2221"/>
      <c r="J13" s="2221"/>
      <c r="K13" s="2221"/>
      <c r="L13" s="2221"/>
      <c r="M13" s="2221"/>
      <c r="N13" s="2221"/>
    </row>
    <row r="14" spans="1:14" x14ac:dyDescent="0.2">
      <c r="A14" s="2222" t="s">
        <v>18</v>
      </c>
      <c r="B14" s="2221" t="s">
        <v>2450</v>
      </c>
      <c r="C14" s="2221"/>
      <c r="D14" s="2221"/>
      <c r="E14" s="2221"/>
      <c r="F14" s="2221"/>
      <c r="G14" s="2217">
        <v>917</v>
      </c>
      <c r="H14" s="2221" t="s">
        <v>2449</v>
      </c>
      <c r="I14" s="2221"/>
      <c r="J14" s="2221"/>
      <c r="K14" s="2221"/>
      <c r="L14" s="2221"/>
      <c r="M14" s="2221"/>
      <c r="N14" s="2221"/>
    </row>
    <row r="15" spans="1:14" x14ac:dyDescent="0.2">
      <c r="A15" s="2222" t="s">
        <v>20</v>
      </c>
      <c r="B15" s="2221" t="s">
        <v>2452</v>
      </c>
      <c r="C15" s="2221"/>
      <c r="D15" s="2221"/>
      <c r="E15" s="2221"/>
      <c r="F15" s="2221"/>
      <c r="G15" s="2217">
        <v>919</v>
      </c>
      <c r="H15" s="2221" t="s">
        <v>2451</v>
      </c>
      <c r="I15" s="2221"/>
      <c r="J15" s="2218"/>
      <c r="K15" s="2218"/>
      <c r="L15" s="2221"/>
      <c r="M15" s="2221"/>
      <c r="N15" s="2221"/>
    </row>
    <row r="16" spans="1:14" x14ac:dyDescent="0.2">
      <c r="A16" s="2222" t="s">
        <v>22</v>
      </c>
      <c r="B16" s="2221" t="s">
        <v>2454</v>
      </c>
      <c r="C16" s="2221"/>
      <c r="D16" s="2221"/>
      <c r="E16" s="2221"/>
      <c r="F16" s="2221"/>
      <c r="G16" s="2217">
        <v>920</v>
      </c>
      <c r="H16" s="2221" t="s">
        <v>2453</v>
      </c>
      <c r="I16" s="2218"/>
      <c r="J16" s="2221"/>
      <c r="K16" s="2221"/>
      <c r="L16" s="2218"/>
      <c r="M16" s="2221"/>
      <c r="N16" s="2221"/>
    </row>
    <row r="17" spans="1:14" x14ac:dyDescent="0.2">
      <c r="A17" s="2222" t="s">
        <v>24</v>
      </c>
      <c r="B17" s="2221" t="s">
        <v>2456</v>
      </c>
      <c r="C17" s="2221"/>
      <c r="D17" s="2221"/>
      <c r="E17" s="2221"/>
      <c r="F17" s="2221"/>
      <c r="G17" s="2217">
        <v>921</v>
      </c>
      <c r="H17" s="2218" t="s">
        <v>2455</v>
      </c>
      <c r="I17" s="2221"/>
      <c r="J17" s="2221"/>
      <c r="K17" s="2221"/>
      <c r="L17" s="2221"/>
      <c r="M17" s="2221"/>
      <c r="N17" s="2221"/>
    </row>
    <row r="18" spans="1:14" x14ac:dyDescent="0.2">
      <c r="A18" s="2222" t="s">
        <v>26</v>
      </c>
      <c r="B18" s="2221" t="s">
        <v>2458</v>
      </c>
      <c r="C18" s="2221"/>
      <c r="D18" s="2221"/>
      <c r="E18" s="2221"/>
      <c r="F18" s="2221"/>
      <c r="G18" s="2217">
        <v>923</v>
      </c>
      <c r="H18" s="2221" t="s">
        <v>2457</v>
      </c>
      <c r="I18" s="2221"/>
      <c r="J18" s="2221"/>
      <c r="K18" s="2221"/>
      <c r="L18" s="2221"/>
      <c r="M18" s="2221"/>
      <c r="N18" s="2221"/>
    </row>
    <row r="19" spans="1:14" x14ac:dyDescent="0.2">
      <c r="A19" s="2222" t="s">
        <v>28</v>
      </c>
      <c r="B19" s="2221" t="s">
        <v>2460</v>
      </c>
      <c r="C19" s="2221"/>
      <c r="D19" s="2221"/>
      <c r="E19" s="2221"/>
      <c r="F19" s="2221"/>
      <c r="G19" s="2217">
        <v>924</v>
      </c>
      <c r="H19" s="2221" t="s">
        <v>2459</v>
      </c>
      <c r="I19" s="2221"/>
      <c r="J19" s="2221"/>
      <c r="K19" s="2221"/>
      <c r="L19" s="2221"/>
      <c r="M19" s="2221"/>
      <c r="N19" s="2221"/>
    </row>
    <row r="20" spans="1:14" x14ac:dyDescent="0.2">
      <c r="A20" s="2222" t="s">
        <v>40</v>
      </c>
      <c r="B20" s="2221" t="s">
        <v>2462</v>
      </c>
      <c r="C20" s="2221"/>
      <c r="D20" s="2221"/>
      <c r="E20" s="2221"/>
      <c r="F20" s="2221"/>
      <c r="G20" s="2217">
        <v>925</v>
      </c>
      <c r="H20" s="2221" t="s">
        <v>2461</v>
      </c>
      <c r="I20" s="2221"/>
      <c r="J20" s="2221"/>
      <c r="K20" s="2221"/>
      <c r="L20" s="2221"/>
      <c r="M20" s="2221"/>
      <c r="N20" s="2221"/>
    </row>
    <row r="21" spans="1:14" x14ac:dyDescent="0.2">
      <c r="A21" s="2222" t="s">
        <v>42</v>
      </c>
      <c r="B21" s="2221" t="s">
        <v>2464</v>
      </c>
      <c r="C21" s="2221"/>
      <c r="D21" s="2221"/>
      <c r="E21" s="2221"/>
      <c r="F21" s="2221"/>
      <c r="G21" s="2217">
        <v>926</v>
      </c>
      <c r="H21" s="2221" t="s">
        <v>2463</v>
      </c>
      <c r="I21" s="2221"/>
      <c r="J21" s="2221"/>
      <c r="K21" s="2221"/>
      <c r="L21" s="2221"/>
      <c r="M21" s="2221"/>
      <c r="N21" s="2221"/>
    </row>
    <row r="22" spans="1:14" x14ac:dyDescent="0.2">
      <c r="A22" s="2222" t="s">
        <v>44</v>
      </c>
      <c r="B22" s="2221" t="s">
        <v>2466</v>
      </c>
      <c r="C22" s="2221"/>
      <c r="D22" s="2221"/>
      <c r="E22" s="2221"/>
      <c r="F22" s="2221"/>
      <c r="G22" s="2217">
        <v>931</v>
      </c>
      <c r="H22" s="2221" t="s">
        <v>2465</v>
      </c>
      <c r="I22" s="2221"/>
      <c r="J22" s="2221"/>
      <c r="K22" s="2221"/>
      <c r="L22" s="2221"/>
      <c r="M22" s="2221"/>
      <c r="N22" s="2221"/>
    </row>
    <row r="23" spans="1:14" x14ac:dyDescent="0.2">
      <c r="A23" s="2222" t="s">
        <v>2468</v>
      </c>
      <c r="B23" s="2221" t="s">
        <v>2469</v>
      </c>
      <c r="C23" s="2221"/>
      <c r="D23" s="2221"/>
      <c r="E23" s="2221"/>
      <c r="F23" s="2221"/>
      <c r="G23" s="2217">
        <v>932</v>
      </c>
      <c r="H23" s="2221" t="s">
        <v>2467</v>
      </c>
      <c r="I23" s="2221"/>
      <c r="J23" s="2221"/>
      <c r="K23" s="2221"/>
      <c r="L23" s="2221"/>
      <c r="M23" s="2221"/>
      <c r="N23" s="2221"/>
    </row>
    <row r="24" spans="1:14" x14ac:dyDescent="0.2">
      <c r="A24" s="2222" t="s">
        <v>46</v>
      </c>
      <c r="B24" s="2221" t="s">
        <v>2471</v>
      </c>
      <c r="C24" s="2221"/>
      <c r="D24" s="2221"/>
      <c r="E24" s="2221"/>
      <c r="F24" s="2221"/>
      <c r="G24" s="2217">
        <v>934</v>
      </c>
      <c r="H24" s="2221" t="s">
        <v>2470</v>
      </c>
      <c r="I24" s="2221"/>
      <c r="L24" s="2221"/>
      <c r="M24" s="2221"/>
      <c r="N24" s="2221"/>
    </row>
    <row r="25" spans="1:14" x14ac:dyDescent="0.2">
      <c r="A25" s="2222" t="s">
        <v>14</v>
      </c>
      <c r="B25" s="2221" t="s">
        <v>2472</v>
      </c>
      <c r="C25" s="2221"/>
      <c r="D25" s="2221"/>
      <c r="E25" s="2221"/>
      <c r="F25" s="2221"/>
      <c r="G25" s="2217"/>
      <c r="H25" s="2221"/>
      <c r="I25" s="2221"/>
      <c r="J25" s="2221"/>
      <c r="K25" s="2221"/>
      <c r="L25" s="2221"/>
      <c r="M25" s="2221"/>
      <c r="N25" s="2221"/>
    </row>
    <row r="26" spans="1:14" x14ac:dyDescent="0.2">
      <c r="A26" s="2224" t="s">
        <v>31</v>
      </c>
      <c r="B26" s="2220" t="s">
        <v>2473</v>
      </c>
      <c r="C26" s="2220"/>
      <c r="D26" s="2221"/>
      <c r="E26" s="2221"/>
      <c r="F26" s="2221"/>
      <c r="G26" s="2217"/>
      <c r="H26" s="2221"/>
      <c r="I26" s="2221"/>
      <c r="J26" s="2221"/>
      <c r="K26" s="2221"/>
      <c r="L26" s="2221"/>
      <c r="M26" s="2221"/>
      <c r="N26" s="2221"/>
    </row>
    <row r="27" spans="1:14" x14ac:dyDescent="0.2">
      <c r="A27" s="2224" t="s">
        <v>49</v>
      </c>
      <c r="B27" s="2220" t="s">
        <v>2555</v>
      </c>
      <c r="C27" s="2220"/>
      <c r="D27" s="2221"/>
      <c r="G27" s="2217"/>
      <c r="H27" s="2221"/>
      <c r="I27" s="2223"/>
      <c r="J27" s="2223"/>
      <c r="K27" s="2223"/>
      <c r="L27" s="2223"/>
      <c r="M27" s="2223"/>
      <c r="N27" s="2223"/>
    </row>
    <row r="28" spans="1:14" x14ac:dyDescent="0.2">
      <c r="A28" s="2225"/>
      <c r="B28" s="2223"/>
      <c r="C28" s="2223"/>
      <c r="D28" s="2223"/>
      <c r="E28" s="2223"/>
      <c r="F28" s="2223"/>
      <c r="G28" s="2223"/>
      <c r="H28" s="2223"/>
      <c r="I28" s="2217"/>
      <c r="J28" s="3423"/>
      <c r="K28" s="3423"/>
      <c r="L28" s="3423"/>
      <c r="M28" s="3423"/>
      <c r="N28" s="2223"/>
    </row>
    <row r="29" spans="1:14" x14ac:dyDescent="0.2">
      <c r="A29" s="2217" t="s">
        <v>2</v>
      </c>
      <c r="B29" s="2221" t="s">
        <v>2474</v>
      </c>
      <c r="C29" s="2221"/>
      <c r="D29" s="2221"/>
      <c r="E29" s="2221"/>
      <c r="F29" s="2221"/>
      <c r="G29" s="2221"/>
      <c r="H29" s="2221"/>
      <c r="I29" s="2217"/>
      <c r="J29" s="3423"/>
      <c r="K29" s="3423"/>
      <c r="L29" s="3423"/>
      <c r="M29" s="3423"/>
      <c r="N29" s="2223"/>
    </row>
    <row r="30" spans="1:14" x14ac:dyDescent="0.2">
      <c r="A30" s="2217" t="s">
        <v>3</v>
      </c>
      <c r="B30" s="2221" t="s">
        <v>2475</v>
      </c>
      <c r="C30" s="2221"/>
      <c r="D30" s="2221"/>
      <c r="E30" s="2221"/>
      <c r="F30" s="2221"/>
      <c r="G30" s="2221"/>
      <c r="H30" s="2221"/>
      <c r="I30" s="2217"/>
      <c r="J30" s="3423"/>
      <c r="K30" s="3423"/>
      <c r="L30" s="3423"/>
      <c r="M30" s="2218"/>
      <c r="N30" s="2218"/>
    </row>
    <row r="31" spans="1:14" x14ac:dyDescent="0.2">
      <c r="A31" s="2217" t="s">
        <v>98</v>
      </c>
      <c r="B31" s="2221" t="s">
        <v>2476</v>
      </c>
      <c r="C31" s="2221"/>
      <c r="D31" s="2221"/>
      <c r="E31" s="2221"/>
      <c r="F31" s="2221"/>
      <c r="G31" s="2221"/>
      <c r="H31" s="2221"/>
      <c r="I31" s="2218"/>
      <c r="J31" s="2218"/>
      <c r="K31" s="2218"/>
      <c r="L31" s="2223"/>
      <c r="M31" s="2223"/>
      <c r="N31" s="2223"/>
    </row>
    <row r="32" spans="1:14" x14ac:dyDescent="0.2">
      <c r="A32" s="2217" t="s">
        <v>107</v>
      </c>
      <c r="B32" s="2218" t="s">
        <v>2477</v>
      </c>
      <c r="C32" s="2218"/>
      <c r="D32" s="2218"/>
      <c r="E32" s="2218"/>
      <c r="F32" s="2218"/>
      <c r="G32" s="2218"/>
      <c r="H32" s="2218"/>
      <c r="I32" s="2221"/>
      <c r="J32" s="2221"/>
      <c r="K32" s="2221"/>
      <c r="L32" s="2223"/>
      <c r="M32" s="2223"/>
      <c r="N32" s="2223"/>
    </row>
    <row r="33" spans="1:14" x14ac:dyDescent="0.2">
      <c r="A33" s="2217" t="s">
        <v>567</v>
      </c>
      <c r="B33" s="2221" t="s">
        <v>2478</v>
      </c>
      <c r="C33" s="2221"/>
      <c r="D33" s="2221"/>
      <c r="E33" s="2221"/>
      <c r="F33" s="2221"/>
      <c r="G33" s="2221"/>
      <c r="H33" s="2221"/>
      <c r="I33" s="2221"/>
      <c r="J33" s="2221"/>
      <c r="K33" s="2221"/>
      <c r="L33" s="2223"/>
      <c r="M33" s="2223"/>
      <c r="N33" s="2223"/>
    </row>
    <row r="34" spans="1:14" x14ac:dyDescent="0.2">
      <c r="A34" s="2217" t="s">
        <v>96</v>
      </c>
      <c r="B34" s="2221" t="s">
        <v>2479</v>
      </c>
      <c r="C34" s="2221"/>
      <c r="D34" s="2221"/>
      <c r="E34" s="2221"/>
      <c r="F34" s="2221"/>
      <c r="G34" s="2221"/>
      <c r="H34" s="2221"/>
      <c r="I34" s="2221"/>
      <c r="J34" s="2221"/>
      <c r="K34" s="2221"/>
      <c r="L34" s="2223"/>
      <c r="M34" s="2223"/>
      <c r="N34" s="2223"/>
    </row>
    <row r="35" spans="1:14" x14ac:dyDescent="0.2">
      <c r="A35" s="2217" t="s">
        <v>885</v>
      </c>
      <c r="B35" s="2221" t="s">
        <v>2480</v>
      </c>
      <c r="C35" s="2221"/>
      <c r="D35" s="2221"/>
      <c r="E35" s="2221"/>
      <c r="F35" s="2221"/>
      <c r="G35" s="2221"/>
      <c r="H35" s="2221"/>
      <c r="I35" s="2221"/>
      <c r="J35" s="2221"/>
      <c r="K35" s="2221"/>
      <c r="L35" s="2223"/>
      <c r="M35" s="2223"/>
      <c r="N35" s="2223"/>
    </row>
    <row r="36" spans="1:14" x14ac:dyDescent="0.2">
      <c r="A36" s="2217" t="s">
        <v>886</v>
      </c>
      <c r="B36" s="2221" t="s">
        <v>2481</v>
      </c>
      <c r="C36" s="2221"/>
      <c r="D36" s="2221"/>
      <c r="E36" s="2221"/>
      <c r="F36" s="2221"/>
      <c r="G36" s="2221"/>
      <c r="H36" s="2221"/>
      <c r="I36" s="2223"/>
      <c r="J36" s="2223"/>
      <c r="K36" s="2223"/>
      <c r="L36" s="2223"/>
      <c r="M36" s="2223"/>
      <c r="N36" s="2223"/>
    </row>
    <row r="37" spans="1:14" x14ac:dyDescent="0.2">
      <c r="A37" s="2223"/>
      <c r="B37" s="2223"/>
      <c r="C37" s="2223"/>
      <c r="D37" s="2223"/>
      <c r="E37" s="2223"/>
      <c r="F37" s="2223"/>
      <c r="G37" s="2223"/>
      <c r="H37" s="2223"/>
      <c r="I37" s="2223"/>
      <c r="J37" s="2223"/>
      <c r="K37" s="2223"/>
      <c r="L37" s="2223"/>
      <c r="M37" s="2223"/>
      <c r="N37" s="2223"/>
    </row>
    <row r="38" spans="1:14" x14ac:dyDescent="0.2">
      <c r="A38" s="2223"/>
      <c r="B38" s="2223"/>
      <c r="C38" s="2223"/>
      <c r="D38" s="2223"/>
      <c r="E38" s="2223"/>
      <c r="F38" s="2223"/>
      <c r="G38" s="2223"/>
      <c r="H38" s="2223"/>
      <c r="I38" s="2223"/>
      <c r="J38" s="2223"/>
      <c r="K38" s="2223"/>
      <c r="L38" s="2223"/>
      <c r="M38" s="2223"/>
      <c r="N38" s="2223"/>
    </row>
    <row r="39" spans="1:14" x14ac:dyDescent="0.2">
      <c r="A39" s="2223"/>
      <c r="B39" s="2223"/>
      <c r="C39" s="2223"/>
      <c r="D39" s="2223"/>
      <c r="E39" s="2223"/>
      <c r="F39" s="2223"/>
      <c r="G39" s="2223"/>
      <c r="H39" s="2223"/>
      <c r="I39" s="2223"/>
      <c r="J39" s="2223"/>
      <c r="K39" s="2223"/>
      <c r="L39" s="2223"/>
      <c r="M39" s="2223"/>
      <c r="N39" s="2223"/>
    </row>
    <row r="40" spans="1:14" x14ac:dyDescent="0.2">
      <c r="A40" s="2223"/>
      <c r="B40" s="2223"/>
      <c r="C40" s="2223"/>
      <c r="D40" s="2223"/>
      <c r="E40" s="2223"/>
      <c r="F40" s="2223"/>
      <c r="G40" s="2223"/>
      <c r="H40" s="2223"/>
      <c r="I40" s="2223"/>
      <c r="J40" s="2223"/>
      <c r="K40" s="2223"/>
      <c r="L40" s="2223"/>
      <c r="M40" s="2223"/>
      <c r="N40" s="2223"/>
    </row>
    <row r="41" spans="1:14" x14ac:dyDescent="0.2">
      <c r="A41" s="2223"/>
      <c r="B41" s="2223"/>
      <c r="C41" s="2223"/>
      <c r="D41" s="2223"/>
      <c r="E41" s="2223"/>
      <c r="F41" s="2223"/>
      <c r="G41" s="2223"/>
      <c r="H41" s="2223"/>
      <c r="I41" s="2223"/>
      <c r="J41" s="2223"/>
      <c r="K41" s="2223"/>
      <c r="L41" s="2223"/>
      <c r="M41" s="2223"/>
      <c r="N41" s="2223"/>
    </row>
    <row r="42" spans="1:14" x14ac:dyDescent="0.2">
      <c r="A42" s="2223"/>
      <c r="B42" s="2223"/>
      <c r="C42" s="2223"/>
      <c r="D42" s="2223"/>
      <c r="E42" s="2223"/>
      <c r="F42" s="2223"/>
      <c r="G42" s="2223"/>
      <c r="H42" s="2223"/>
      <c r="I42" s="2223"/>
      <c r="J42" s="2223"/>
      <c r="K42" s="2223"/>
      <c r="L42" s="2223"/>
      <c r="M42" s="2223"/>
      <c r="N42" s="2223"/>
    </row>
    <row r="43" spans="1:14" x14ac:dyDescent="0.2">
      <c r="A43" s="2223"/>
      <c r="B43" s="2223"/>
      <c r="C43" s="2223"/>
      <c r="D43" s="2223"/>
      <c r="E43" s="2223"/>
      <c r="F43" s="2223"/>
      <c r="G43" s="2223"/>
      <c r="H43" s="2223"/>
      <c r="I43" s="2223"/>
      <c r="J43" s="2223"/>
      <c r="K43" s="2223"/>
      <c r="L43" s="2223"/>
      <c r="M43" s="2223"/>
      <c r="N43" s="2223"/>
    </row>
    <row r="44" spans="1:14" x14ac:dyDescent="0.2">
      <c r="A44" s="2223"/>
      <c r="B44" s="2223"/>
      <c r="C44" s="2223"/>
      <c r="D44" s="2223"/>
      <c r="E44" s="2223"/>
      <c r="F44" s="2223"/>
      <c r="G44" s="2223"/>
      <c r="H44" s="2223"/>
      <c r="I44" s="2223"/>
      <c r="J44" s="2223"/>
      <c r="K44" s="2223"/>
      <c r="L44" s="2223"/>
      <c r="M44" s="2223"/>
      <c r="N44" s="2223"/>
    </row>
    <row r="45" spans="1:14" x14ac:dyDescent="0.2">
      <c r="A45" s="2223"/>
      <c r="B45" s="2223"/>
      <c r="C45" s="2223"/>
      <c r="D45" s="2223"/>
      <c r="E45" s="2223"/>
      <c r="F45" s="2223"/>
      <c r="G45" s="2223"/>
      <c r="H45" s="2223"/>
      <c r="I45" s="2223"/>
      <c r="J45" s="2223"/>
      <c r="K45" s="2223"/>
      <c r="L45" s="2223"/>
      <c r="M45" s="2223"/>
      <c r="N45" s="2223"/>
    </row>
    <row r="46" spans="1:14" x14ac:dyDescent="0.2">
      <c r="A46" s="2223"/>
      <c r="B46" s="2223"/>
      <c r="C46" s="2223"/>
      <c r="D46" s="2223"/>
      <c r="E46" s="2223"/>
      <c r="F46" s="2223"/>
      <c r="G46" s="2223"/>
      <c r="H46" s="2223"/>
      <c r="I46" s="2223"/>
      <c r="J46" s="2223"/>
      <c r="K46" s="2223"/>
      <c r="L46" s="2223"/>
      <c r="M46" s="2223"/>
      <c r="N46" s="2223"/>
    </row>
    <row r="47" spans="1:14" x14ac:dyDescent="0.2">
      <c r="A47" s="2223"/>
      <c r="B47" s="2223"/>
      <c r="C47" s="2223"/>
      <c r="D47" s="2223"/>
      <c r="E47" s="2223"/>
      <c r="F47" s="2223"/>
      <c r="G47" s="2223"/>
      <c r="H47" s="2223"/>
      <c r="I47" s="2223"/>
      <c r="J47" s="2223"/>
      <c r="K47" s="2223"/>
      <c r="L47" s="2223"/>
      <c r="M47" s="2223"/>
      <c r="N47" s="2223"/>
    </row>
    <row r="48" spans="1:14" x14ac:dyDescent="0.2">
      <c r="A48" s="2223"/>
      <c r="B48" s="2223"/>
      <c r="C48" s="2223"/>
      <c r="D48" s="2223"/>
      <c r="E48" s="2223"/>
      <c r="F48" s="2223"/>
      <c r="G48" s="2223"/>
      <c r="H48" s="2223"/>
      <c r="I48" s="2223"/>
      <c r="J48" s="2223"/>
      <c r="K48" s="2223"/>
      <c r="L48" s="2223"/>
      <c r="M48" s="2223"/>
      <c r="N48" s="2223"/>
    </row>
    <row r="49" spans="1:14" x14ac:dyDescent="0.2">
      <c r="A49" s="2223"/>
      <c r="B49" s="2223"/>
      <c r="C49" s="2223"/>
      <c r="D49" s="2223"/>
      <c r="E49" s="2223"/>
      <c r="F49" s="2223"/>
      <c r="G49" s="2223"/>
      <c r="H49" s="2223"/>
      <c r="I49" s="2223"/>
      <c r="J49" s="2223"/>
      <c r="K49" s="2223"/>
      <c r="L49" s="2223"/>
      <c r="M49" s="2223"/>
      <c r="N49" s="2223"/>
    </row>
    <row r="50" spans="1:14" x14ac:dyDescent="0.2">
      <c r="A50" s="2223"/>
      <c r="B50" s="2223"/>
      <c r="C50" s="2223"/>
      <c r="D50" s="2223"/>
      <c r="E50" s="2223"/>
      <c r="F50" s="2223"/>
      <c r="G50" s="2223"/>
      <c r="H50" s="2223"/>
      <c r="I50" s="2223"/>
      <c r="J50" s="2223"/>
      <c r="K50" s="2223"/>
      <c r="L50" s="2223"/>
      <c r="M50" s="2223"/>
      <c r="N50" s="2223"/>
    </row>
    <row r="51" spans="1:14" x14ac:dyDescent="0.2">
      <c r="A51" s="2223"/>
      <c r="B51" s="2223"/>
      <c r="C51" s="2223"/>
      <c r="D51" s="2223"/>
      <c r="E51" s="2223"/>
      <c r="F51" s="2223"/>
      <c r="G51" s="2223"/>
      <c r="H51" s="2223"/>
      <c r="I51" s="2223"/>
      <c r="J51" s="2223"/>
      <c r="K51" s="2223"/>
      <c r="L51" s="2223"/>
      <c r="M51" s="2223"/>
      <c r="N51" s="2223"/>
    </row>
    <row r="52" spans="1:14" x14ac:dyDescent="0.2">
      <c r="A52" s="2223"/>
      <c r="B52" s="2223"/>
      <c r="C52" s="2223"/>
      <c r="D52" s="2223"/>
      <c r="E52" s="2223"/>
      <c r="F52" s="2223"/>
      <c r="G52" s="2223"/>
      <c r="H52" s="2223"/>
      <c r="I52" s="2223"/>
      <c r="J52" s="2223"/>
      <c r="K52" s="2223"/>
      <c r="L52" s="2223"/>
      <c r="M52" s="2223"/>
      <c r="N52" s="2223"/>
    </row>
    <row r="53" spans="1:14" x14ac:dyDescent="0.2">
      <c r="A53" s="2223"/>
      <c r="B53" s="2223"/>
      <c r="C53" s="2223"/>
      <c r="D53" s="2223"/>
      <c r="E53" s="2223"/>
      <c r="F53" s="2223"/>
      <c r="G53" s="2223"/>
      <c r="H53" s="2223"/>
      <c r="I53" s="2223"/>
      <c r="J53" s="2223"/>
      <c r="K53" s="2223"/>
      <c r="L53" s="2223"/>
      <c r="M53" s="2223"/>
      <c r="N53" s="2223"/>
    </row>
    <row r="54" spans="1:14" x14ac:dyDescent="0.2">
      <c r="A54" s="2223"/>
      <c r="B54" s="2223"/>
      <c r="C54" s="2223"/>
      <c r="D54" s="2223"/>
      <c r="E54" s="2223"/>
      <c r="F54" s="2223"/>
      <c r="G54" s="2223"/>
      <c r="H54" s="2223"/>
      <c r="I54" s="2223"/>
      <c r="J54" s="2223"/>
      <c r="K54" s="2223"/>
      <c r="L54" s="2223"/>
      <c r="M54" s="2223"/>
      <c r="N54" s="2223"/>
    </row>
    <row r="55" spans="1:14" x14ac:dyDescent="0.2">
      <c r="A55" s="2223"/>
      <c r="B55" s="2223"/>
      <c r="C55" s="2223"/>
      <c r="D55" s="2223"/>
      <c r="E55" s="2223"/>
      <c r="F55" s="2223"/>
      <c r="G55" s="2223"/>
      <c r="H55" s="2223"/>
      <c r="I55" s="2223"/>
      <c r="J55" s="2223"/>
      <c r="K55" s="2223"/>
      <c r="L55" s="2223"/>
      <c r="M55" s="2223"/>
      <c r="N55" s="2223"/>
    </row>
    <row r="56" spans="1:14" x14ac:dyDescent="0.2">
      <c r="A56" s="2223"/>
      <c r="B56" s="2223"/>
      <c r="C56" s="2223"/>
      <c r="D56" s="2223"/>
      <c r="E56" s="2223"/>
      <c r="F56" s="2223"/>
      <c r="G56" s="2223"/>
      <c r="H56" s="2223"/>
      <c r="I56" s="2223"/>
      <c r="J56" s="2223"/>
      <c r="K56" s="2223"/>
      <c r="L56" s="2223"/>
      <c r="M56" s="2223"/>
      <c r="N56" s="2223"/>
    </row>
    <row r="57" spans="1:14" x14ac:dyDescent="0.2">
      <c r="A57" s="2223"/>
      <c r="B57" s="2223"/>
      <c r="C57" s="2223"/>
      <c r="D57" s="2223"/>
      <c r="E57" s="2223"/>
      <c r="F57" s="2223"/>
      <c r="G57" s="2223"/>
      <c r="H57" s="2223"/>
      <c r="I57" s="2223"/>
      <c r="J57" s="2223"/>
      <c r="K57" s="2223"/>
      <c r="L57" s="2223"/>
      <c r="M57" s="2223"/>
      <c r="N57" s="2223"/>
    </row>
    <row r="58" spans="1:14" x14ac:dyDescent="0.2">
      <c r="A58" s="2223"/>
      <c r="B58" s="2223"/>
      <c r="C58" s="2223"/>
      <c r="D58" s="2223"/>
      <c r="E58" s="2223"/>
      <c r="F58" s="2223"/>
      <c r="G58" s="2223"/>
      <c r="H58" s="2223"/>
      <c r="I58" s="2223"/>
      <c r="J58" s="2223"/>
      <c r="K58" s="2223"/>
      <c r="L58" s="2223"/>
      <c r="M58" s="2223"/>
      <c r="N58" s="2223"/>
    </row>
    <row r="59" spans="1:14" x14ac:dyDescent="0.2">
      <c r="A59" s="2223"/>
      <c r="B59" s="2223"/>
      <c r="C59" s="2223"/>
      <c r="D59" s="2223"/>
      <c r="E59" s="2223"/>
      <c r="F59" s="2223"/>
      <c r="G59" s="2223"/>
      <c r="H59" s="2223"/>
      <c r="I59" s="2223"/>
      <c r="J59" s="2223"/>
      <c r="K59" s="2223"/>
      <c r="L59" s="2223"/>
      <c r="M59" s="2223"/>
      <c r="N59" s="2223"/>
    </row>
    <row r="60" spans="1:14" x14ac:dyDescent="0.2">
      <c r="A60" s="2223"/>
      <c r="B60" s="2223"/>
      <c r="C60" s="2223"/>
      <c r="D60" s="2223"/>
      <c r="E60" s="2223"/>
      <c r="F60" s="2223"/>
      <c r="G60" s="2223"/>
      <c r="H60" s="2223"/>
    </row>
  </sheetData>
  <mergeCells count="6">
    <mergeCell ref="J30:L30"/>
    <mergeCell ref="A4:N4"/>
    <mergeCell ref="B6:F6"/>
    <mergeCell ref="B9:F9"/>
    <mergeCell ref="J28:M28"/>
    <mergeCell ref="J29:M29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33"/>
  <sheetViews>
    <sheetView zoomScaleSheetLayoutView="75" workbookViewId="0">
      <selection activeCell="A3" sqref="A3:G3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0.7109375" style="897" customWidth="1"/>
    <col min="4" max="4" width="45.140625" style="897" customWidth="1"/>
    <col min="5" max="6" width="12.7109375" style="897" customWidth="1"/>
    <col min="7" max="7" width="28.7109375" style="897" customWidth="1"/>
    <col min="8" max="8" width="32.7109375" style="897" customWidth="1"/>
    <col min="9" max="9" width="16.42578125" style="918" customWidth="1"/>
    <col min="10" max="10" width="9.140625" style="897"/>
    <col min="11" max="11" width="14.140625" style="897" customWidth="1"/>
    <col min="12" max="16384" width="9.140625" style="897"/>
  </cols>
  <sheetData>
    <row r="1" spans="1:11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H1" s="1"/>
      <c r="I1" s="1"/>
      <c r="J1" s="1"/>
    </row>
    <row r="2" spans="1:11" ht="12.75" customHeight="1" x14ac:dyDescent="0.2">
      <c r="F2" s="1049"/>
      <c r="G2" s="1049"/>
      <c r="H2" s="1049"/>
      <c r="I2" s="1125"/>
      <c r="J2" s="1049"/>
    </row>
    <row r="3" spans="1:11" s="9" customFormat="1" ht="15.75" x14ac:dyDescent="0.25">
      <c r="A3" s="3517" t="s">
        <v>2416</v>
      </c>
      <c r="B3" s="3518"/>
      <c r="C3" s="3518"/>
      <c r="D3" s="3518"/>
      <c r="E3" s="3518"/>
      <c r="F3" s="3518"/>
      <c r="G3" s="3519"/>
      <c r="H3" s="7"/>
      <c r="I3" s="7"/>
      <c r="J3" s="672"/>
    </row>
    <row r="4" spans="1:11" s="9" customFormat="1" ht="15.75" x14ac:dyDescent="0.25">
      <c r="B4" s="91"/>
      <c r="C4" s="91"/>
      <c r="D4" s="91"/>
      <c r="E4" s="91"/>
      <c r="F4" s="91"/>
      <c r="G4" s="91"/>
      <c r="H4" s="91"/>
      <c r="I4" s="91"/>
      <c r="J4" s="672"/>
    </row>
    <row r="5" spans="1:11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  <c r="I5" s="94"/>
      <c r="J5" s="1127"/>
    </row>
    <row r="6" spans="1:11" s="919" customFormat="1" ht="12" thickBot="1" x14ac:dyDescent="0.3">
      <c r="B6" s="920"/>
      <c r="C6" s="920"/>
      <c r="D6" s="920"/>
      <c r="E6" s="100"/>
      <c r="F6" s="100" t="s">
        <v>73</v>
      </c>
      <c r="G6" s="101"/>
      <c r="H6" s="1004"/>
      <c r="I6" s="1128"/>
      <c r="J6" s="1128"/>
    </row>
    <row r="7" spans="1:11" s="922" customFormat="1" ht="31.5" customHeight="1" thickBot="1" x14ac:dyDescent="0.3">
      <c r="B7" s="2881"/>
      <c r="C7" s="2524" t="s">
        <v>74</v>
      </c>
      <c r="D7" s="2513" t="s">
        <v>75</v>
      </c>
      <c r="E7" s="2514" t="s">
        <v>2570</v>
      </c>
      <c r="F7" s="3270" t="s">
        <v>2656</v>
      </c>
      <c r="G7" s="19"/>
      <c r="H7" s="923"/>
      <c r="I7" s="923"/>
      <c r="J7" s="923"/>
      <c r="K7" s="923"/>
    </row>
    <row r="8" spans="1:11" s="919" customFormat="1" ht="12.75" customHeight="1" thickBot="1" x14ac:dyDescent="0.3">
      <c r="B8" s="108"/>
      <c r="C8" s="109" t="s">
        <v>296</v>
      </c>
      <c r="D8" s="110" t="s">
        <v>297</v>
      </c>
      <c r="E8" s="111">
        <f>SUM(E9:E10)</f>
        <v>865</v>
      </c>
      <c r="F8" s="111">
        <f>SUM(F9:F10)</f>
        <v>865</v>
      </c>
      <c r="G8" s="112"/>
      <c r="H8" s="1128"/>
      <c r="I8" s="2160"/>
      <c r="J8" s="1128"/>
    </row>
    <row r="9" spans="1:11" s="925" customFormat="1" ht="12.75" customHeight="1" x14ac:dyDescent="0.2">
      <c r="B9" s="115"/>
      <c r="C9" s="2570" t="s">
        <v>80</v>
      </c>
      <c r="D9" s="2571" t="s">
        <v>81</v>
      </c>
      <c r="E9" s="2947">
        <v>365</v>
      </c>
      <c r="F9" s="2948">
        <f>F16</f>
        <v>365</v>
      </c>
      <c r="G9" s="116"/>
      <c r="H9" s="927"/>
      <c r="I9" s="113"/>
    </row>
    <row r="10" spans="1:11" s="925" customFormat="1" ht="12.75" customHeight="1" thickBot="1" x14ac:dyDescent="0.25">
      <c r="B10" s="115"/>
      <c r="C10" s="2931" t="s">
        <v>84</v>
      </c>
      <c r="D10" s="2932" t="s">
        <v>85</v>
      </c>
      <c r="E10" s="2946">
        <v>500</v>
      </c>
      <c r="F10" s="2949">
        <f>F30</f>
        <v>500</v>
      </c>
      <c r="G10" s="119"/>
      <c r="I10" s="113"/>
      <c r="J10" s="9"/>
    </row>
    <row r="11" spans="1:11" s="9" customFormat="1" ht="12.75" customHeight="1" x14ac:dyDescent="0.25">
      <c r="B11" s="121"/>
      <c r="C11" s="8"/>
      <c r="D11" s="8"/>
      <c r="E11" s="8"/>
      <c r="F11" s="8"/>
      <c r="G11" s="8"/>
      <c r="H11" s="8"/>
      <c r="I11" s="918"/>
      <c r="J11" s="897"/>
    </row>
    <row r="12" spans="1:11" ht="12.75" customHeight="1" x14ac:dyDescent="0.2">
      <c r="I12" s="1674"/>
    </row>
    <row r="13" spans="1:11" ht="18.75" customHeight="1" x14ac:dyDescent="0.2">
      <c r="B13" s="124" t="s">
        <v>2417</v>
      </c>
      <c r="C13" s="124"/>
      <c r="D13" s="124"/>
      <c r="E13" s="124"/>
      <c r="F13" s="124"/>
      <c r="G13" s="124"/>
      <c r="H13" s="124"/>
      <c r="I13" s="1004"/>
    </row>
    <row r="14" spans="1:11" ht="12.75" customHeight="1" thickBot="1" x14ac:dyDescent="0.25">
      <c r="B14" s="920"/>
      <c r="C14" s="920"/>
      <c r="D14" s="920"/>
      <c r="E14" s="183"/>
      <c r="F14" s="183"/>
      <c r="G14" s="101" t="s">
        <v>73</v>
      </c>
      <c r="I14" s="897"/>
    </row>
    <row r="15" spans="1:11" ht="31.5" customHeight="1" thickBot="1" x14ac:dyDescent="0.25">
      <c r="A15" s="2516" t="s">
        <v>7</v>
      </c>
      <c r="B15" s="2524" t="s">
        <v>91</v>
      </c>
      <c r="C15" s="2525" t="s">
        <v>2418</v>
      </c>
      <c r="D15" s="2517" t="s">
        <v>128</v>
      </c>
      <c r="E15" s="2526" t="s">
        <v>94</v>
      </c>
      <c r="F15" s="3270" t="s">
        <v>2656</v>
      </c>
      <c r="G15" s="2523" t="s">
        <v>95</v>
      </c>
      <c r="I15" s="897"/>
    </row>
    <row r="16" spans="1:11" ht="15" customHeight="1" thickBot="1" x14ac:dyDescent="0.25">
      <c r="A16" s="111">
        <f>A17+A19+A21+A23</f>
        <v>365</v>
      </c>
      <c r="B16" s="297" t="s">
        <v>3</v>
      </c>
      <c r="C16" s="470" t="s">
        <v>96</v>
      </c>
      <c r="D16" s="110" t="s">
        <v>97</v>
      </c>
      <c r="E16" s="1005">
        <f>E17+E19+E21+E23</f>
        <v>365</v>
      </c>
      <c r="F16" s="1005">
        <f t="shared" ref="F16" si="0">F17+F19+F21+F23</f>
        <v>365</v>
      </c>
      <c r="G16" s="932" t="s">
        <v>10</v>
      </c>
      <c r="I16" s="897"/>
    </row>
    <row r="17" spans="1:9" ht="12.75" customHeight="1" x14ac:dyDescent="0.2">
      <c r="A17" s="298">
        <f>+A18</f>
        <v>75</v>
      </c>
      <c r="B17" s="1572" t="s">
        <v>98</v>
      </c>
      <c r="C17" s="300" t="s">
        <v>10</v>
      </c>
      <c r="D17" s="1678" t="s">
        <v>2419</v>
      </c>
      <c r="E17" s="2161">
        <f>E18</f>
        <v>75</v>
      </c>
      <c r="F17" s="2950">
        <f>F18</f>
        <v>75</v>
      </c>
      <c r="G17" s="1499"/>
      <c r="I17" s="897"/>
    </row>
    <row r="18" spans="1:9" ht="12.75" customHeight="1" x14ac:dyDescent="0.2">
      <c r="A18" s="988">
        <v>75</v>
      </c>
      <c r="B18" s="1804" t="s">
        <v>107</v>
      </c>
      <c r="C18" s="2162" t="s">
        <v>2420</v>
      </c>
      <c r="D18" s="1687" t="s">
        <v>2421</v>
      </c>
      <c r="E18" s="2163">
        <v>75</v>
      </c>
      <c r="F18" s="2916">
        <v>75</v>
      </c>
      <c r="G18" s="1191"/>
      <c r="I18" s="897"/>
    </row>
    <row r="19" spans="1:9" ht="12.75" customHeight="1" x14ac:dyDescent="0.2">
      <c r="A19" s="1680">
        <f>A20</f>
        <v>50</v>
      </c>
      <c r="B19" s="1793" t="s">
        <v>98</v>
      </c>
      <c r="C19" s="1794" t="s">
        <v>10</v>
      </c>
      <c r="D19" s="1683" t="s">
        <v>2422</v>
      </c>
      <c r="E19" s="2164">
        <f>E20</f>
        <v>50</v>
      </c>
      <c r="F19" s="2951">
        <f>F20</f>
        <v>50</v>
      </c>
      <c r="G19" s="200"/>
      <c r="I19" s="897"/>
    </row>
    <row r="20" spans="1:9" ht="12.75" customHeight="1" x14ac:dyDescent="0.2">
      <c r="A20" s="988">
        <v>50</v>
      </c>
      <c r="B20" s="1804" t="s">
        <v>107</v>
      </c>
      <c r="C20" s="2162" t="s">
        <v>2423</v>
      </c>
      <c r="D20" s="1687" t="s">
        <v>2424</v>
      </c>
      <c r="E20" s="2163">
        <v>50</v>
      </c>
      <c r="F20" s="2916">
        <v>50</v>
      </c>
      <c r="G20" s="1191"/>
      <c r="I20" s="897"/>
    </row>
    <row r="21" spans="1:9" ht="12.75" customHeight="1" x14ac:dyDescent="0.2">
      <c r="A21" s="1680">
        <f>SUM(A22:A22)</f>
        <v>200</v>
      </c>
      <c r="B21" s="1793" t="s">
        <v>98</v>
      </c>
      <c r="C21" s="1794" t="s">
        <v>10</v>
      </c>
      <c r="D21" s="1683" t="s">
        <v>2425</v>
      </c>
      <c r="E21" s="2164">
        <f>E22</f>
        <v>200</v>
      </c>
      <c r="F21" s="2951">
        <f>F22</f>
        <v>200</v>
      </c>
      <c r="G21" s="200"/>
      <c r="I21" s="897"/>
    </row>
    <row r="22" spans="1:9" ht="12.75" customHeight="1" x14ac:dyDescent="0.2">
      <c r="A22" s="988">
        <v>200</v>
      </c>
      <c r="B22" s="1804" t="s">
        <v>107</v>
      </c>
      <c r="C22" s="2162" t="s">
        <v>2426</v>
      </c>
      <c r="D22" s="1687" t="s">
        <v>2427</v>
      </c>
      <c r="E22" s="2163">
        <v>200</v>
      </c>
      <c r="F22" s="2916">
        <v>200</v>
      </c>
      <c r="G22" s="1191"/>
      <c r="I22" s="897"/>
    </row>
    <row r="23" spans="1:9" ht="12.75" customHeight="1" x14ac:dyDescent="0.2">
      <c r="A23" s="1680">
        <f>A24</f>
        <v>40</v>
      </c>
      <c r="B23" s="1793" t="s">
        <v>98</v>
      </c>
      <c r="C23" s="1794" t="s">
        <v>10</v>
      </c>
      <c r="D23" s="1683" t="s">
        <v>2428</v>
      </c>
      <c r="E23" s="2164">
        <f>E24</f>
        <v>40</v>
      </c>
      <c r="F23" s="2951">
        <f>F24</f>
        <v>40</v>
      </c>
      <c r="G23" s="200"/>
      <c r="I23" s="897"/>
    </row>
    <row r="24" spans="1:9" ht="12.75" customHeight="1" thickBot="1" x14ac:dyDescent="0.25">
      <c r="A24" s="994">
        <v>40</v>
      </c>
      <c r="B24" s="2830" t="s">
        <v>107</v>
      </c>
      <c r="C24" s="305" t="s">
        <v>2429</v>
      </c>
      <c r="D24" s="2831" t="s">
        <v>2430</v>
      </c>
      <c r="E24" s="2832">
        <v>40</v>
      </c>
      <c r="F24" s="2918">
        <v>40</v>
      </c>
      <c r="G24" s="1697"/>
      <c r="I24" s="897"/>
    </row>
    <row r="25" spans="1:9" ht="12.75" customHeight="1" x14ac:dyDescent="0.2"/>
    <row r="26" spans="1:9" ht="12.75" customHeight="1" x14ac:dyDescent="0.2">
      <c r="I26" s="93"/>
    </row>
    <row r="27" spans="1:9" ht="18.75" customHeight="1" x14ac:dyDescent="0.2">
      <c r="B27" s="124" t="s">
        <v>2431</v>
      </c>
      <c r="C27" s="124"/>
      <c r="D27" s="124"/>
      <c r="E27" s="124"/>
      <c r="F27" s="124"/>
      <c r="G27" s="124"/>
      <c r="H27" s="124"/>
      <c r="I27" s="921"/>
    </row>
    <row r="28" spans="1:9" ht="12" thickBot="1" x14ac:dyDescent="0.25">
      <c r="B28" s="920"/>
      <c r="C28" s="920"/>
      <c r="D28" s="920"/>
      <c r="E28" s="100"/>
      <c r="F28" s="100"/>
      <c r="G28" s="100" t="s">
        <v>73</v>
      </c>
      <c r="I28" s="897"/>
    </row>
    <row r="29" spans="1:9" ht="31.5" customHeight="1" thickBot="1" x14ac:dyDescent="0.25">
      <c r="A29" s="2516" t="s">
        <v>7</v>
      </c>
      <c r="B29" s="2529" t="s">
        <v>91</v>
      </c>
      <c r="C29" s="2525" t="s">
        <v>2432</v>
      </c>
      <c r="D29" s="2513" t="s">
        <v>276</v>
      </c>
      <c r="E29" s="2526" t="s">
        <v>94</v>
      </c>
      <c r="F29" s="3270" t="s">
        <v>2656</v>
      </c>
      <c r="G29" s="2520" t="s">
        <v>95</v>
      </c>
      <c r="I29" s="897"/>
    </row>
    <row r="30" spans="1:9" ht="15" customHeight="1" thickBot="1" x14ac:dyDescent="0.25">
      <c r="A30" s="111">
        <f>A31</f>
        <v>950</v>
      </c>
      <c r="B30" s="128" t="s">
        <v>3</v>
      </c>
      <c r="C30" s="470" t="s">
        <v>96</v>
      </c>
      <c r="D30" s="297" t="s">
        <v>97</v>
      </c>
      <c r="E30" s="111">
        <f>E31</f>
        <v>500</v>
      </c>
      <c r="F30" s="111">
        <f>F31</f>
        <v>500</v>
      </c>
      <c r="G30" s="932" t="s">
        <v>10</v>
      </c>
      <c r="I30" s="897"/>
    </row>
    <row r="31" spans="1:9" x14ac:dyDescent="0.2">
      <c r="A31" s="2165">
        <f>SUM(A32:A33)</f>
        <v>950</v>
      </c>
      <c r="B31" s="2166" t="s">
        <v>10</v>
      </c>
      <c r="C31" s="2167" t="s">
        <v>10</v>
      </c>
      <c r="D31" s="2168" t="s">
        <v>277</v>
      </c>
      <c r="E31" s="2169">
        <f>SUM(E32:E33)</f>
        <v>500</v>
      </c>
      <c r="F31" s="2952">
        <f>SUM(F32:F33)</f>
        <v>500</v>
      </c>
      <c r="G31" s="2170"/>
      <c r="I31" s="897"/>
    </row>
    <row r="32" spans="1:9" x14ac:dyDescent="0.2">
      <c r="A32" s="600">
        <v>450</v>
      </c>
      <c r="B32" s="2171" t="s">
        <v>3</v>
      </c>
      <c r="C32" s="2172">
        <v>111001</v>
      </c>
      <c r="D32" s="481" t="s">
        <v>2421</v>
      </c>
      <c r="E32" s="603">
        <v>450</v>
      </c>
      <c r="F32" s="2953">
        <v>450</v>
      </c>
      <c r="G32" s="745"/>
      <c r="I32" s="897"/>
    </row>
    <row r="33" spans="1:9" ht="12" thickBot="1" x14ac:dyDescent="0.25">
      <c r="A33" s="604">
        <v>500</v>
      </c>
      <c r="B33" s="2833" t="s">
        <v>3</v>
      </c>
      <c r="C33" s="2834">
        <v>111004</v>
      </c>
      <c r="D33" s="2835" t="s">
        <v>2433</v>
      </c>
      <c r="E33" s="608">
        <v>50</v>
      </c>
      <c r="F33" s="2954">
        <v>50</v>
      </c>
      <c r="G33" s="2836"/>
      <c r="I33" s="897"/>
    </row>
  </sheetData>
  <mergeCells count="3">
    <mergeCell ref="C5:E5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47"/>
  <sheetViews>
    <sheetView zoomScaleNormal="100" workbookViewId="0">
      <selection activeCell="A3" sqref="A3:G3"/>
    </sheetView>
  </sheetViews>
  <sheetFormatPr defaultColWidth="9.140625" defaultRowHeight="11.25" x14ac:dyDescent="0.2"/>
  <cols>
    <col min="1" max="1" width="9.7109375" style="1761" customWidth="1"/>
    <col min="2" max="2" width="3.5703125" style="1762" customWidth="1"/>
    <col min="3" max="3" width="10.7109375" style="1761" customWidth="1"/>
    <col min="4" max="4" width="45.140625" style="1761" customWidth="1"/>
    <col min="5" max="6" width="12.7109375" style="1761" customWidth="1"/>
    <col min="7" max="7" width="28.7109375" style="1761" customWidth="1"/>
    <col min="8" max="8" width="32.7109375" style="1761" customWidth="1"/>
    <col min="9" max="16384" width="9.140625" style="1761"/>
  </cols>
  <sheetData>
    <row r="1" spans="1:8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H1" s="1"/>
    </row>
    <row r="2" spans="1:8" ht="12.75" customHeight="1" x14ac:dyDescent="0.2">
      <c r="F2" s="1760"/>
      <c r="G2" s="1760"/>
      <c r="H2" s="1760"/>
    </row>
    <row r="3" spans="1:8" s="9" customFormat="1" ht="15.75" x14ac:dyDescent="0.25">
      <c r="A3" s="3517" t="s">
        <v>1981</v>
      </c>
      <c r="B3" s="3518"/>
      <c r="C3" s="3518"/>
      <c r="D3" s="3518"/>
      <c r="E3" s="3518"/>
      <c r="F3" s="3518"/>
      <c r="G3" s="3519"/>
      <c r="H3" s="7"/>
    </row>
    <row r="4" spans="1:8" s="9" customFormat="1" ht="15.75" x14ac:dyDescent="0.25">
      <c r="B4" s="91"/>
      <c r="C4" s="91"/>
      <c r="D4" s="91"/>
      <c r="E4" s="91"/>
      <c r="F4" s="91"/>
      <c r="G4" s="91"/>
      <c r="H4" s="91"/>
    </row>
    <row r="5" spans="1:8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</row>
    <row r="6" spans="1:8" s="1763" customFormat="1" ht="12" thickBot="1" x14ac:dyDescent="0.3">
      <c r="B6" s="1764"/>
      <c r="C6" s="1764"/>
      <c r="D6" s="1764"/>
      <c r="E6" s="100"/>
      <c r="F6" s="100" t="s">
        <v>73</v>
      </c>
      <c r="G6" s="101"/>
      <c r="H6" s="1765"/>
    </row>
    <row r="7" spans="1:8" s="1766" customFormat="1" ht="31.5" customHeight="1" thickBot="1" x14ac:dyDescent="0.3">
      <c r="B7" s="2930"/>
      <c r="C7" s="2534" t="s">
        <v>74</v>
      </c>
      <c r="D7" s="2513" t="s">
        <v>75</v>
      </c>
      <c r="E7" s="2514" t="s">
        <v>2570</v>
      </c>
      <c r="F7" s="3270" t="s">
        <v>2656</v>
      </c>
      <c r="G7" s="19"/>
      <c r="H7" s="1767"/>
    </row>
    <row r="8" spans="1:8" s="1763" customFormat="1" ht="12.75" customHeight="1" thickBot="1" x14ac:dyDescent="0.3">
      <c r="B8" s="108"/>
      <c r="C8" s="109" t="s">
        <v>296</v>
      </c>
      <c r="D8" s="110" t="s">
        <v>297</v>
      </c>
      <c r="E8" s="111">
        <f>SUM(E9:E11)</f>
        <v>52038.91</v>
      </c>
      <c r="F8" s="111">
        <f>SUM(F9:F11)</f>
        <v>52038.91</v>
      </c>
      <c r="G8" s="112"/>
      <c r="H8" s="1768"/>
    </row>
    <row r="9" spans="1:8" s="1769" customFormat="1" ht="12.75" customHeight="1" x14ac:dyDescent="0.2">
      <c r="B9" s="115"/>
      <c r="C9" s="2566" t="s">
        <v>80</v>
      </c>
      <c r="D9" s="2567" t="s">
        <v>81</v>
      </c>
      <c r="E9" s="3078">
        <v>43538.91</v>
      </c>
      <c r="F9" s="3079">
        <f>F17</f>
        <v>43538.91</v>
      </c>
      <c r="G9" s="116"/>
      <c r="H9" s="1770"/>
    </row>
    <row r="10" spans="1:8" s="1769" customFormat="1" ht="12.75" customHeight="1" x14ac:dyDescent="0.2">
      <c r="B10" s="115"/>
      <c r="C10" s="2568" t="s">
        <v>82</v>
      </c>
      <c r="D10" s="2569" t="s">
        <v>83</v>
      </c>
      <c r="E10" s="3109">
        <v>0</v>
      </c>
      <c r="F10" s="3110">
        <f>F35</f>
        <v>0</v>
      </c>
      <c r="G10" s="116"/>
      <c r="H10" s="1770"/>
    </row>
    <row r="11" spans="1:8" s="1769" customFormat="1" ht="12.75" customHeight="1" thickBot="1" x14ac:dyDescent="0.25">
      <c r="B11" s="115"/>
      <c r="C11" s="2931" t="s">
        <v>84</v>
      </c>
      <c r="D11" s="2932" t="s">
        <v>85</v>
      </c>
      <c r="E11" s="2946">
        <v>8500</v>
      </c>
      <c r="F11" s="2949">
        <f>F42</f>
        <v>8500</v>
      </c>
      <c r="G11" s="119"/>
      <c r="H11" s="1770"/>
    </row>
    <row r="12" spans="1:8" s="9" customFormat="1" ht="18" x14ac:dyDescent="0.25">
      <c r="B12" s="121"/>
      <c r="C12" s="8"/>
      <c r="D12" s="8"/>
      <c r="E12" s="8"/>
      <c r="F12" s="122"/>
      <c r="G12" s="122"/>
      <c r="H12" s="122"/>
    </row>
    <row r="13" spans="1:8" ht="12.75" customHeight="1" x14ac:dyDescent="0.2"/>
    <row r="14" spans="1:8" ht="18.75" customHeight="1" x14ac:dyDescent="0.2">
      <c r="A14" s="112"/>
      <c r="B14" s="124" t="s">
        <v>1982</v>
      </c>
      <c r="C14" s="124"/>
      <c r="D14" s="124"/>
      <c r="E14" s="124"/>
      <c r="F14" s="124"/>
      <c r="G14" s="124"/>
      <c r="H14" s="124"/>
    </row>
    <row r="15" spans="1:8" ht="12.75" customHeight="1" thickBot="1" x14ac:dyDescent="0.25">
      <c r="B15" s="1764"/>
      <c r="C15" s="1764"/>
      <c r="D15" s="1764"/>
      <c r="E15" s="183"/>
      <c r="F15" s="183"/>
      <c r="G15" s="101" t="s">
        <v>73</v>
      </c>
    </row>
    <row r="16" spans="1:8" ht="31.5" customHeight="1" thickBot="1" x14ac:dyDescent="0.25">
      <c r="A16" s="3129" t="s">
        <v>7</v>
      </c>
      <c r="B16" s="2536" t="s">
        <v>281</v>
      </c>
      <c r="C16" s="2537" t="s">
        <v>1983</v>
      </c>
      <c r="D16" s="2538" t="s">
        <v>128</v>
      </c>
      <c r="E16" s="2598" t="s">
        <v>94</v>
      </c>
      <c r="F16" s="3270" t="s">
        <v>2656</v>
      </c>
      <c r="G16" s="2535" t="s">
        <v>95</v>
      </c>
    </row>
    <row r="17" spans="1:11" s="1772" customFormat="1" ht="12.75" customHeight="1" thickBot="1" x14ac:dyDescent="0.3">
      <c r="A17" s="111">
        <f>SUM(A18,A21,A26,A29)</f>
        <v>40786.94</v>
      </c>
      <c r="B17" s="1771" t="s">
        <v>3</v>
      </c>
      <c r="C17" s="470" t="s">
        <v>96</v>
      </c>
      <c r="D17" s="297" t="s">
        <v>97</v>
      </c>
      <c r="E17" s="111">
        <f>E18+E21+E26+E29</f>
        <v>43538.91</v>
      </c>
      <c r="F17" s="111">
        <f>F18+F21+F26+F29</f>
        <v>43538.91</v>
      </c>
      <c r="G17" s="932" t="s">
        <v>10</v>
      </c>
    </row>
    <row r="18" spans="1:11" ht="12.75" customHeight="1" x14ac:dyDescent="0.2">
      <c r="A18" s="1773">
        <f>A19+A20</f>
        <v>28117.91</v>
      </c>
      <c r="B18" s="1774" t="s">
        <v>98</v>
      </c>
      <c r="C18" s="756" t="s">
        <v>10</v>
      </c>
      <c r="D18" s="1775" t="s">
        <v>1984</v>
      </c>
      <c r="E18" s="1787">
        <v>30905.97</v>
      </c>
      <c r="F18" s="2933">
        <f>F19+F20</f>
        <v>30905.97</v>
      </c>
      <c r="G18" s="1776"/>
    </row>
    <row r="19" spans="1:11" ht="12.75" customHeight="1" x14ac:dyDescent="0.2">
      <c r="A19" s="1777">
        <v>22317.91</v>
      </c>
      <c r="B19" s="1778" t="s">
        <v>107</v>
      </c>
      <c r="C19" s="1779">
        <v>121000</v>
      </c>
      <c r="D19" s="1780" t="s">
        <v>1985</v>
      </c>
      <c r="E19" s="1781"/>
      <c r="F19" s="2934">
        <v>24305.97</v>
      </c>
      <c r="G19" s="745"/>
    </row>
    <row r="20" spans="1:11" ht="12.75" customHeight="1" x14ac:dyDescent="0.2">
      <c r="A20" s="1777">
        <v>5800</v>
      </c>
      <c r="B20" s="1778" t="s">
        <v>107</v>
      </c>
      <c r="C20" s="1779">
        <v>123100</v>
      </c>
      <c r="D20" s="1780" t="s">
        <v>1986</v>
      </c>
      <c r="E20" s="1781"/>
      <c r="F20" s="2934">
        <v>6600</v>
      </c>
      <c r="G20" s="1782"/>
    </row>
    <row r="21" spans="1:11" ht="12.75" customHeight="1" x14ac:dyDescent="0.2">
      <c r="A21" s="1783">
        <f>SUM(A22:A25)</f>
        <v>2575</v>
      </c>
      <c r="B21" s="1784" t="s">
        <v>98</v>
      </c>
      <c r="C21" s="1785" t="s">
        <v>10</v>
      </c>
      <c r="D21" s="1786" t="s">
        <v>1987</v>
      </c>
      <c r="E21" s="1787">
        <v>2538.91</v>
      </c>
      <c r="F21" s="2935">
        <f>SUM(F22:F25)</f>
        <v>2538.91</v>
      </c>
      <c r="G21" s="1782"/>
    </row>
    <row r="22" spans="1:11" ht="12.75" customHeight="1" x14ac:dyDescent="0.2">
      <c r="A22" s="1777">
        <v>360</v>
      </c>
      <c r="B22" s="1778" t="s">
        <v>107</v>
      </c>
      <c r="C22" s="1686" t="s">
        <v>1988</v>
      </c>
      <c r="D22" s="1780" t="s">
        <v>1989</v>
      </c>
      <c r="E22" s="1781"/>
      <c r="F22" s="2934">
        <v>360</v>
      </c>
      <c r="G22" s="1782"/>
    </row>
    <row r="23" spans="1:11" ht="12.75" customHeight="1" x14ac:dyDescent="0.2">
      <c r="A23" s="1777">
        <v>1783</v>
      </c>
      <c r="B23" s="1778" t="s">
        <v>107</v>
      </c>
      <c r="C23" s="1686" t="s">
        <v>1990</v>
      </c>
      <c r="D23" s="1780" t="s">
        <v>1991</v>
      </c>
      <c r="E23" s="1781"/>
      <c r="F23" s="2934">
        <v>1743</v>
      </c>
      <c r="G23" s="745"/>
    </row>
    <row r="24" spans="1:11" ht="12.75" customHeight="1" x14ac:dyDescent="0.2">
      <c r="A24" s="1777">
        <v>60</v>
      </c>
      <c r="B24" s="1778" t="s">
        <v>107</v>
      </c>
      <c r="C24" s="1779">
        <v>127902</v>
      </c>
      <c r="D24" s="1780" t="s">
        <v>1992</v>
      </c>
      <c r="E24" s="1781"/>
      <c r="F24" s="2934">
        <v>63.91</v>
      </c>
      <c r="G24" s="745"/>
    </row>
    <row r="25" spans="1:11" ht="12.75" customHeight="1" x14ac:dyDescent="0.2">
      <c r="A25" s="1777">
        <v>372</v>
      </c>
      <c r="B25" s="1778"/>
      <c r="C25" s="1779">
        <v>124100</v>
      </c>
      <c r="D25" s="1780" t="s">
        <v>1993</v>
      </c>
      <c r="E25" s="1781"/>
      <c r="F25" s="2934">
        <v>372</v>
      </c>
      <c r="G25" s="745"/>
    </row>
    <row r="26" spans="1:11" ht="12.75" customHeight="1" x14ac:dyDescent="0.2">
      <c r="A26" s="1783">
        <f>SUM(A27:A28)</f>
        <v>10094.030000000001</v>
      </c>
      <c r="B26" s="2944" t="s">
        <v>98</v>
      </c>
      <c r="C26" s="2945" t="s">
        <v>10</v>
      </c>
      <c r="D26" s="2943" t="s">
        <v>715</v>
      </c>
      <c r="E26" s="1787">
        <v>10094.030000000001</v>
      </c>
      <c r="F26" s="2935">
        <v>0</v>
      </c>
      <c r="G26" s="1782"/>
    </row>
    <row r="27" spans="1:11" ht="12.75" customHeight="1" x14ac:dyDescent="0.2">
      <c r="A27" s="1788">
        <v>9487.0300000000007</v>
      </c>
      <c r="B27" s="1778" t="s">
        <v>107</v>
      </c>
      <c r="C27" s="1779">
        <v>175045</v>
      </c>
      <c r="D27" s="1780" t="s">
        <v>2610</v>
      </c>
      <c r="E27" s="1789"/>
      <c r="F27" s="2934"/>
      <c r="G27" s="1782"/>
      <c r="J27" s="3163"/>
    </row>
    <row r="28" spans="1:11" ht="12.75" customHeight="1" x14ac:dyDescent="0.2">
      <c r="A28" s="1777">
        <v>607</v>
      </c>
      <c r="B28" s="1779" t="s">
        <v>107</v>
      </c>
      <c r="C28" s="1779">
        <v>256500</v>
      </c>
      <c r="D28" s="1780" t="s">
        <v>2611</v>
      </c>
      <c r="E28" s="1781"/>
      <c r="F28" s="2934"/>
      <c r="G28" s="1782"/>
      <c r="J28" s="3163"/>
    </row>
    <row r="29" spans="1:11" ht="12.75" customHeight="1" x14ac:dyDescent="0.2">
      <c r="A29" s="1773">
        <f>A30</f>
        <v>0</v>
      </c>
      <c r="B29" s="3167" t="s">
        <v>98</v>
      </c>
      <c r="C29" s="1526" t="s">
        <v>10</v>
      </c>
      <c r="D29" s="1527" t="s">
        <v>2613</v>
      </c>
      <c r="E29" s="3168">
        <f>E30</f>
        <v>0</v>
      </c>
      <c r="F29" s="2933">
        <f>F30</f>
        <v>10094.030000000001</v>
      </c>
      <c r="G29" s="1776"/>
      <c r="J29" s="3163"/>
    </row>
    <row r="30" spans="1:11" ht="45.75" thickBot="1" x14ac:dyDescent="0.25">
      <c r="A30" s="3171">
        <v>0</v>
      </c>
      <c r="B30" s="3172" t="s">
        <v>107</v>
      </c>
      <c r="C30" s="3173" t="s">
        <v>2609</v>
      </c>
      <c r="D30" s="3174" t="s">
        <v>2613</v>
      </c>
      <c r="E30" s="3175"/>
      <c r="F30" s="3176">
        <v>10094.030000000001</v>
      </c>
      <c r="G30" s="1790" t="s">
        <v>2612</v>
      </c>
      <c r="J30" s="3163"/>
    </row>
    <row r="31" spans="1:11" s="1760" customFormat="1" ht="12.75" customHeight="1" x14ac:dyDescent="0.2">
      <c r="A31" s="3169"/>
      <c r="B31" s="3164"/>
      <c r="C31" s="3164"/>
      <c r="D31" s="3165"/>
      <c r="E31" s="3169"/>
      <c r="F31" s="3169"/>
      <c r="G31" s="3169"/>
      <c r="H31" s="3166"/>
      <c r="K31" s="3170"/>
    </row>
    <row r="32" spans="1:11" s="897" customFormat="1" ht="18.75" customHeight="1" x14ac:dyDescent="0.2">
      <c r="B32" s="124" t="s">
        <v>1994</v>
      </c>
      <c r="C32" s="124"/>
      <c r="D32" s="124"/>
      <c r="E32" s="124"/>
      <c r="F32" s="124"/>
      <c r="G32" s="124"/>
      <c r="H32" s="124"/>
    </row>
    <row r="33" spans="1:8" s="897" customFormat="1" ht="12.75" customHeight="1" thickBot="1" x14ac:dyDescent="0.25">
      <c r="B33" s="920"/>
      <c r="C33" s="920"/>
      <c r="D33" s="920"/>
      <c r="E33" s="183"/>
      <c r="F33" s="183"/>
      <c r="G33" s="101" t="s">
        <v>73</v>
      </c>
    </row>
    <row r="34" spans="1:8" s="897" customFormat="1" ht="31.5" customHeight="1" thickBot="1" x14ac:dyDescent="0.25">
      <c r="A34" s="2516" t="s">
        <v>7</v>
      </c>
      <c r="B34" s="2524" t="s">
        <v>91</v>
      </c>
      <c r="C34" s="2525" t="s">
        <v>1995</v>
      </c>
      <c r="D34" s="2517" t="s">
        <v>230</v>
      </c>
      <c r="E34" s="2598" t="s">
        <v>94</v>
      </c>
      <c r="F34" s="3270" t="s">
        <v>2656</v>
      </c>
      <c r="G34" s="2515" t="s">
        <v>95</v>
      </c>
    </row>
    <row r="35" spans="1:8" s="897" customFormat="1" ht="15" customHeight="1" thickBot="1" x14ac:dyDescent="0.25">
      <c r="A35" s="111">
        <f>A36</f>
        <v>0</v>
      </c>
      <c r="B35" s="297" t="s">
        <v>3</v>
      </c>
      <c r="C35" s="470" t="s">
        <v>96</v>
      </c>
      <c r="D35" s="110" t="s">
        <v>97</v>
      </c>
      <c r="E35" s="111">
        <f>E36</f>
        <v>0</v>
      </c>
      <c r="F35" s="111">
        <f>F36</f>
        <v>0</v>
      </c>
      <c r="G35" s="932" t="s">
        <v>10</v>
      </c>
    </row>
    <row r="36" spans="1:8" s="928" customFormat="1" ht="12.75" customHeight="1" thickBot="1" x14ac:dyDescent="0.3">
      <c r="A36" s="2936">
        <v>0</v>
      </c>
      <c r="B36" s="2937" t="s">
        <v>3</v>
      </c>
      <c r="C36" s="2938" t="s">
        <v>1996</v>
      </c>
      <c r="D36" s="1791" t="s">
        <v>1997</v>
      </c>
      <c r="E36" s="2939">
        <v>0</v>
      </c>
      <c r="F36" s="2940">
        <v>0</v>
      </c>
      <c r="G36" s="296"/>
    </row>
    <row r="39" spans="1:8" ht="18.75" customHeight="1" x14ac:dyDescent="0.2">
      <c r="B39" s="124" t="s">
        <v>1998</v>
      </c>
      <c r="C39" s="124"/>
      <c r="D39" s="124"/>
      <c r="E39" s="124"/>
      <c r="F39" s="124"/>
      <c r="G39" s="124"/>
      <c r="H39" s="124"/>
    </row>
    <row r="40" spans="1:8" ht="12" thickBot="1" x14ac:dyDescent="0.25">
      <c r="B40" s="1764"/>
      <c r="C40" s="1764"/>
      <c r="D40" s="1764"/>
      <c r="E40" s="100"/>
      <c r="F40" s="100"/>
      <c r="G40" s="100" t="s">
        <v>73</v>
      </c>
    </row>
    <row r="41" spans="1:8" ht="31.5" customHeight="1" thickBot="1" x14ac:dyDescent="0.25">
      <c r="A41" s="2516" t="s">
        <v>7</v>
      </c>
      <c r="B41" s="2534" t="s">
        <v>91</v>
      </c>
      <c r="C41" s="2539" t="s">
        <v>1999</v>
      </c>
      <c r="D41" s="2513" t="s">
        <v>276</v>
      </c>
      <c r="E41" s="2598" t="s">
        <v>94</v>
      </c>
      <c r="F41" s="3270" t="s">
        <v>2656</v>
      </c>
      <c r="G41" s="2520" t="s">
        <v>95</v>
      </c>
    </row>
    <row r="42" spans="1:8" s="1772" customFormat="1" ht="13.5" customHeight="1" thickBot="1" x14ac:dyDescent="0.3">
      <c r="A42" s="111">
        <f>A43</f>
        <v>9325.76</v>
      </c>
      <c r="B42" s="1792" t="s">
        <v>3</v>
      </c>
      <c r="C42" s="188" t="s">
        <v>96</v>
      </c>
      <c r="D42" s="297" t="s">
        <v>97</v>
      </c>
      <c r="E42" s="111">
        <f>E43</f>
        <v>8500</v>
      </c>
      <c r="F42" s="1005">
        <f>F43</f>
        <v>8500</v>
      </c>
      <c r="G42" s="932" t="s">
        <v>10</v>
      </c>
    </row>
    <row r="43" spans="1:8" x14ac:dyDescent="0.2">
      <c r="A43" s="1680">
        <f>A44+A45+A46</f>
        <v>9325.76</v>
      </c>
      <c r="B43" s="1793" t="s">
        <v>3</v>
      </c>
      <c r="C43" s="1794" t="s">
        <v>10</v>
      </c>
      <c r="D43" s="1795" t="s">
        <v>277</v>
      </c>
      <c r="E43" s="1796">
        <f>E44+E46</f>
        <v>8500</v>
      </c>
      <c r="F43" s="2667">
        <f>F44+F46</f>
        <v>8500</v>
      </c>
      <c r="G43" s="1797"/>
    </row>
    <row r="44" spans="1:8" x14ac:dyDescent="0.2">
      <c r="A44" s="1798">
        <v>9325.76</v>
      </c>
      <c r="B44" s="1799" t="s">
        <v>3</v>
      </c>
      <c r="C44" s="1038" t="s">
        <v>2000</v>
      </c>
      <c r="D44" s="1800" t="s">
        <v>2001</v>
      </c>
      <c r="E44" s="1801">
        <f>4500+4000</f>
        <v>8500</v>
      </c>
      <c r="F44" s="2941">
        <v>8500</v>
      </c>
      <c r="G44" s="1802"/>
    </row>
    <row r="45" spans="1:8" x14ac:dyDescent="0.2">
      <c r="A45" s="1803"/>
      <c r="B45" s="1804" t="s">
        <v>3</v>
      </c>
      <c r="C45" s="1020" t="s">
        <v>2002</v>
      </c>
      <c r="D45" s="325" t="s">
        <v>2003</v>
      </c>
      <c r="E45" s="1805"/>
      <c r="F45" s="2941"/>
      <c r="G45" s="1782"/>
    </row>
    <row r="46" spans="1:8" ht="12" thickBot="1" x14ac:dyDescent="0.25">
      <c r="A46" s="1806"/>
      <c r="B46" s="1807" t="s">
        <v>3</v>
      </c>
      <c r="C46" s="1808">
        <v>128100</v>
      </c>
      <c r="D46" s="1809" t="s">
        <v>2004</v>
      </c>
      <c r="E46" s="1810"/>
      <c r="F46" s="2942"/>
      <c r="G46" s="1811"/>
    </row>
    <row r="47" spans="1:8" s="1762" customFormat="1" x14ac:dyDescent="0.2">
      <c r="B47" s="3606"/>
      <c r="C47" s="3606"/>
      <c r="D47" s="1761"/>
      <c r="E47" s="1761"/>
      <c r="F47" s="1761"/>
      <c r="G47" s="1761"/>
      <c r="H47" s="1761"/>
    </row>
  </sheetData>
  <mergeCells count="4">
    <mergeCell ref="C5:E5"/>
    <mergeCell ref="B47:C47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233"/>
  <sheetViews>
    <sheetView zoomScaleNormal="100" zoomScaleSheetLayoutView="75" workbookViewId="0">
      <selection activeCell="A3" sqref="A3:G3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0.7109375" style="918" customWidth="1"/>
    <col min="4" max="4" width="45.140625" style="897" customWidth="1"/>
    <col min="5" max="6" width="12.7109375" style="897" customWidth="1"/>
    <col min="7" max="7" width="28.7109375" style="897" customWidth="1"/>
    <col min="8" max="8" width="32.7109375" style="897" customWidth="1"/>
    <col min="9" max="16384" width="9.140625" style="897"/>
  </cols>
  <sheetData>
    <row r="1" spans="1:8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H1" s="1"/>
    </row>
    <row r="2" spans="1:8" ht="12.75" customHeight="1" x14ac:dyDescent="0.2">
      <c r="F2" s="1049"/>
      <c r="G2" s="1049"/>
      <c r="H2" s="1049"/>
    </row>
    <row r="3" spans="1:8" s="9" customFormat="1" ht="15.75" x14ac:dyDescent="0.25">
      <c r="A3" s="3494" t="s">
        <v>2005</v>
      </c>
      <c r="B3" s="3495"/>
      <c r="C3" s="3495"/>
      <c r="D3" s="3495"/>
      <c r="E3" s="3495"/>
      <c r="F3" s="3495"/>
      <c r="G3" s="3496"/>
      <c r="H3" s="7"/>
    </row>
    <row r="4" spans="1:8" s="9" customFormat="1" ht="15.75" x14ac:dyDescent="0.25">
      <c r="B4" s="91"/>
      <c r="C4" s="91"/>
      <c r="D4" s="91"/>
      <c r="E4" s="91"/>
      <c r="F4" s="91"/>
      <c r="G4" s="91"/>
      <c r="H4" s="91"/>
    </row>
    <row r="5" spans="1:8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</row>
    <row r="6" spans="1:8" s="919" customFormat="1" ht="12" thickBot="1" x14ac:dyDescent="0.3">
      <c r="B6" s="920"/>
      <c r="C6" s="920"/>
      <c r="D6" s="920"/>
      <c r="E6" s="100"/>
      <c r="F6" s="100" t="s">
        <v>73</v>
      </c>
      <c r="G6" s="101"/>
      <c r="H6" s="1004"/>
    </row>
    <row r="7" spans="1:8" s="922" customFormat="1" ht="31.5" customHeight="1" thickBot="1" x14ac:dyDescent="0.3">
      <c r="B7" s="2881"/>
      <c r="C7" s="2524" t="s">
        <v>74</v>
      </c>
      <c r="D7" s="2513" t="s">
        <v>75</v>
      </c>
      <c r="E7" s="2514" t="s">
        <v>2570</v>
      </c>
      <c r="F7" s="3270" t="s">
        <v>2656</v>
      </c>
      <c r="G7" s="19"/>
      <c r="H7" s="923"/>
    </row>
    <row r="8" spans="1:8" s="919" customFormat="1" ht="12.75" customHeight="1" thickBot="1" x14ac:dyDescent="0.3">
      <c r="B8" s="108"/>
      <c r="C8" s="109" t="s">
        <v>296</v>
      </c>
      <c r="D8" s="110" t="s">
        <v>297</v>
      </c>
      <c r="E8" s="111">
        <f>SUM(E9:E11)</f>
        <v>92062.68</v>
      </c>
      <c r="F8" s="111">
        <f>SUM(F9:F11)</f>
        <v>92062.68</v>
      </c>
      <c r="G8" s="2552"/>
      <c r="H8" s="961"/>
    </row>
    <row r="9" spans="1:8" s="925" customFormat="1" ht="12.75" customHeight="1" x14ac:dyDescent="0.2">
      <c r="B9" s="115"/>
      <c r="C9" s="2570" t="s">
        <v>80</v>
      </c>
      <c r="D9" s="2571" t="s">
        <v>81</v>
      </c>
      <c r="E9" s="2947">
        <v>4250</v>
      </c>
      <c r="F9" s="2948">
        <f>F17</f>
        <v>4250</v>
      </c>
      <c r="G9" s="2553"/>
      <c r="H9" s="32"/>
    </row>
    <row r="10" spans="1:8" s="925" customFormat="1" ht="12.75" customHeight="1" x14ac:dyDescent="0.2">
      <c r="B10" s="115"/>
      <c r="C10" s="2570" t="s">
        <v>84</v>
      </c>
      <c r="D10" s="2571" t="s">
        <v>85</v>
      </c>
      <c r="E10" s="3000">
        <v>350</v>
      </c>
      <c r="F10" s="3008">
        <f>F34</f>
        <v>350</v>
      </c>
      <c r="G10" s="2554"/>
      <c r="H10" s="32"/>
    </row>
    <row r="11" spans="1:8" s="925" customFormat="1" ht="12.75" customHeight="1" thickBot="1" x14ac:dyDescent="0.25">
      <c r="B11" s="115"/>
      <c r="C11" s="2573" t="s">
        <v>298</v>
      </c>
      <c r="D11" s="2574" t="s">
        <v>299</v>
      </c>
      <c r="E11" s="2946">
        <v>87462.68</v>
      </c>
      <c r="F11" s="2949">
        <f>F44</f>
        <v>87462.68</v>
      </c>
      <c r="G11" s="2554"/>
      <c r="H11" s="32"/>
    </row>
    <row r="12" spans="1:8" s="9" customFormat="1" ht="12.75" customHeight="1" x14ac:dyDescent="0.25">
      <c r="B12" s="121"/>
      <c r="C12" s="121"/>
      <c r="D12" s="8"/>
      <c r="E12" s="8"/>
      <c r="F12" s="8"/>
      <c r="G12" s="8"/>
      <c r="H12" s="8"/>
    </row>
    <row r="13" spans="1:8" ht="12.75" customHeight="1" x14ac:dyDescent="0.2"/>
    <row r="14" spans="1:8" ht="18.75" customHeight="1" x14ac:dyDescent="0.2">
      <c r="B14" s="468" t="s">
        <v>2006</v>
      </c>
      <c r="C14" s="94"/>
      <c r="D14" s="93"/>
      <c r="E14" s="93"/>
      <c r="F14" s="93"/>
      <c r="G14" s="93"/>
      <c r="H14" s="93"/>
    </row>
    <row r="15" spans="1:8" ht="12.75" customHeight="1" thickBot="1" x14ac:dyDescent="0.25">
      <c r="B15" s="920"/>
      <c r="C15" s="920"/>
      <c r="D15" s="920"/>
      <c r="E15" s="183"/>
      <c r="F15" s="183"/>
      <c r="G15" s="101" t="s">
        <v>73</v>
      </c>
    </row>
    <row r="16" spans="1:8" ht="31.5" customHeight="1" thickBot="1" x14ac:dyDescent="0.25">
      <c r="A16" s="2531" t="s">
        <v>7</v>
      </c>
      <c r="B16" s="2518" t="s">
        <v>281</v>
      </c>
      <c r="C16" s="2519" t="s">
        <v>2007</v>
      </c>
      <c r="D16" s="2517" t="s">
        <v>128</v>
      </c>
      <c r="E16" s="2598" t="s">
        <v>94</v>
      </c>
      <c r="F16" s="3270" t="s">
        <v>2656</v>
      </c>
      <c r="G16" s="2515" t="s">
        <v>95</v>
      </c>
    </row>
    <row r="17" spans="1:8" ht="15" customHeight="1" thickBot="1" x14ac:dyDescent="0.25">
      <c r="A17" s="126">
        <f>SUM(A18:A28)</f>
        <v>7600</v>
      </c>
      <c r="B17" s="109" t="s">
        <v>3</v>
      </c>
      <c r="C17" s="470" t="s">
        <v>96</v>
      </c>
      <c r="D17" s="110" t="s">
        <v>97</v>
      </c>
      <c r="E17" s="111">
        <v>4600</v>
      </c>
      <c r="F17" s="1005">
        <f>SUM(F18:F28)</f>
        <v>4250</v>
      </c>
      <c r="G17" s="932" t="s">
        <v>10</v>
      </c>
    </row>
    <row r="18" spans="1:8" s="928" customFormat="1" ht="12.75" customHeight="1" x14ac:dyDescent="0.25">
      <c r="A18" s="2902">
        <v>800</v>
      </c>
      <c r="B18" s="1812" t="s">
        <v>98</v>
      </c>
      <c r="C18" s="1813" t="s">
        <v>2008</v>
      </c>
      <c r="D18" s="1814" t="s">
        <v>2009</v>
      </c>
      <c r="E18" s="1815">
        <v>400</v>
      </c>
      <c r="F18" s="2895">
        <v>400</v>
      </c>
      <c r="G18" s="1105"/>
    </row>
    <row r="19" spans="1:8" s="928" customFormat="1" ht="12.75" customHeight="1" x14ac:dyDescent="0.25">
      <c r="A19" s="2903">
        <v>800</v>
      </c>
      <c r="B19" s="447" t="s">
        <v>98</v>
      </c>
      <c r="C19" s="1726" t="s">
        <v>2010</v>
      </c>
      <c r="D19" s="1816" t="s">
        <v>2011</v>
      </c>
      <c r="E19" s="1817">
        <v>800</v>
      </c>
      <c r="F19" s="2896">
        <v>800</v>
      </c>
      <c r="G19" s="1273"/>
    </row>
    <row r="20" spans="1:8" s="928" customFormat="1" ht="12.75" customHeight="1" x14ac:dyDescent="0.25">
      <c r="A20" s="2904">
        <v>600</v>
      </c>
      <c r="B20" s="750" t="s">
        <v>98</v>
      </c>
      <c r="C20" s="62" t="s">
        <v>2012</v>
      </c>
      <c r="D20" s="1818" t="s">
        <v>2013</v>
      </c>
      <c r="E20" s="817">
        <v>600</v>
      </c>
      <c r="F20" s="2897">
        <v>600</v>
      </c>
      <c r="G20" s="1546"/>
    </row>
    <row r="21" spans="1:8" s="928" customFormat="1" ht="12.75" customHeight="1" x14ac:dyDescent="0.25">
      <c r="A21" s="2903">
        <v>800</v>
      </c>
      <c r="B21" s="447" t="s">
        <v>98</v>
      </c>
      <c r="C21" s="1726" t="s">
        <v>2014</v>
      </c>
      <c r="D21" s="1816" t="s">
        <v>2015</v>
      </c>
      <c r="E21" s="1817">
        <v>600</v>
      </c>
      <c r="F21" s="2896">
        <v>600</v>
      </c>
      <c r="G21" s="1222"/>
    </row>
    <row r="22" spans="1:8" s="928" customFormat="1" ht="22.5" x14ac:dyDescent="0.25">
      <c r="A22" s="2905">
        <v>800</v>
      </c>
      <c r="B22" s="454" t="s">
        <v>98</v>
      </c>
      <c r="C22" s="1819" t="s">
        <v>2016</v>
      </c>
      <c r="D22" s="1820" t="s">
        <v>2017</v>
      </c>
      <c r="E22" s="1821">
        <v>0</v>
      </c>
      <c r="F22" s="2898">
        <v>0</v>
      </c>
      <c r="G22" s="384" t="s">
        <v>2018</v>
      </c>
    </row>
    <row r="23" spans="1:8" s="928" customFormat="1" x14ac:dyDescent="0.25">
      <c r="A23" s="1081">
        <v>2000</v>
      </c>
      <c r="B23" s="1822" t="s">
        <v>98</v>
      </c>
      <c r="C23" s="1823" t="s">
        <v>2019</v>
      </c>
      <c r="D23" s="1448" t="s">
        <v>2020</v>
      </c>
      <c r="E23" s="822">
        <v>300</v>
      </c>
      <c r="F23" s="2899">
        <v>300</v>
      </c>
      <c r="G23" s="645"/>
    </row>
    <row r="24" spans="1:8" ht="12.75" customHeight="1" x14ac:dyDescent="0.2">
      <c r="A24" s="1077">
        <v>500</v>
      </c>
      <c r="B24" s="737" t="s">
        <v>98</v>
      </c>
      <c r="C24" s="53" t="s">
        <v>2021</v>
      </c>
      <c r="D24" s="417" t="s">
        <v>2022</v>
      </c>
      <c r="E24" s="778">
        <v>300</v>
      </c>
      <c r="F24" s="2900">
        <v>300</v>
      </c>
      <c r="G24" s="254"/>
    </row>
    <row r="25" spans="1:8" x14ac:dyDescent="0.2">
      <c r="A25" s="944">
        <v>100</v>
      </c>
      <c r="B25" s="737" t="s">
        <v>107</v>
      </c>
      <c r="C25" s="1824" t="s">
        <v>2023</v>
      </c>
      <c r="D25" s="1825" t="s">
        <v>2024</v>
      </c>
      <c r="E25" s="943">
        <v>100</v>
      </c>
      <c r="F25" s="2900">
        <v>100</v>
      </c>
      <c r="G25" s="2893"/>
    </row>
    <row r="26" spans="1:8" x14ac:dyDescent="0.2">
      <c r="A26" s="944">
        <v>0</v>
      </c>
      <c r="B26" s="737" t="s">
        <v>107</v>
      </c>
      <c r="C26" s="53" t="s">
        <v>2025</v>
      </c>
      <c r="D26" s="1825" t="s">
        <v>2026</v>
      </c>
      <c r="E26" s="943">
        <v>300</v>
      </c>
      <c r="F26" s="2900">
        <v>300</v>
      </c>
      <c r="G26" s="3607" t="s">
        <v>2608</v>
      </c>
    </row>
    <row r="27" spans="1:8" x14ac:dyDescent="0.2">
      <c r="A27" s="944">
        <v>0</v>
      </c>
      <c r="B27" s="737" t="s">
        <v>107</v>
      </c>
      <c r="C27" s="53" t="s">
        <v>2027</v>
      </c>
      <c r="D27" s="1825" t="s">
        <v>2028</v>
      </c>
      <c r="E27" s="943">
        <v>200</v>
      </c>
      <c r="F27" s="2900">
        <v>200</v>
      </c>
      <c r="G27" s="3607"/>
    </row>
    <row r="28" spans="1:8" ht="12" thickBot="1" x14ac:dyDescent="0.25">
      <c r="A28" s="1086">
        <v>1200</v>
      </c>
      <c r="B28" s="1852" t="s">
        <v>107</v>
      </c>
      <c r="C28" s="1218">
        <v>188003</v>
      </c>
      <c r="D28" s="1098" t="s">
        <v>2029</v>
      </c>
      <c r="E28" s="554">
        <v>1000</v>
      </c>
      <c r="F28" s="2901">
        <v>650</v>
      </c>
      <c r="G28" s="3608"/>
    </row>
    <row r="29" spans="1:8" x14ac:dyDescent="0.2">
      <c r="H29" s="1826"/>
    </row>
    <row r="30" spans="1:8" ht="12.75" customHeight="1" x14ac:dyDescent="0.2"/>
    <row r="31" spans="1:8" ht="18.75" customHeight="1" x14ac:dyDescent="0.2">
      <c r="B31" s="124" t="s">
        <v>2030</v>
      </c>
      <c r="C31" s="1827"/>
      <c r="D31" s="124"/>
      <c r="E31" s="124"/>
      <c r="F31" s="124"/>
      <c r="G31" s="124"/>
      <c r="H31" s="124"/>
    </row>
    <row r="32" spans="1:8" ht="12.75" customHeight="1" thickBot="1" x14ac:dyDescent="0.25">
      <c r="B32" s="920"/>
      <c r="C32" s="920"/>
      <c r="D32" s="920"/>
      <c r="E32" s="100"/>
      <c r="F32" s="100"/>
      <c r="G32" s="100" t="s">
        <v>73</v>
      </c>
    </row>
    <row r="33" spans="1:8" ht="31.5" customHeight="1" thickBot="1" x14ac:dyDescent="0.25">
      <c r="A33" s="2540" t="s">
        <v>7</v>
      </c>
      <c r="B33" s="2524" t="s">
        <v>91</v>
      </c>
      <c r="C33" s="2525" t="s">
        <v>2031</v>
      </c>
      <c r="D33" s="2517" t="s">
        <v>276</v>
      </c>
      <c r="E33" s="2598" t="s">
        <v>94</v>
      </c>
      <c r="F33" s="3270" t="s">
        <v>2656</v>
      </c>
      <c r="G33" s="2515" t="s">
        <v>95</v>
      </c>
    </row>
    <row r="34" spans="1:8" s="928" customFormat="1" ht="15" customHeight="1" thickBot="1" x14ac:dyDescent="0.3">
      <c r="A34" s="111">
        <f>A35</f>
        <v>35825</v>
      </c>
      <c r="B34" s="1771" t="s">
        <v>3</v>
      </c>
      <c r="C34" s="470" t="s">
        <v>96</v>
      </c>
      <c r="D34" s="297" t="s">
        <v>97</v>
      </c>
      <c r="E34" s="111">
        <f>E35</f>
        <v>0</v>
      </c>
      <c r="F34" s="111">
        <f>F35</f>
        <v>350</v>
      </c>
      <c r="G34" s="1051" t="s">
        <v>10</v>
      </c>
    </row>
    <row r="35" spans="1:8" s="928" customFormat="1" ht="12.75" customHeight="1" x14ac:dyDescent="0.25">
      <c r="A35" s="1651">
        <f>SUM(A36:A38)</f>
        <v>35825</v>
      </c>
      <c r="B35" s="1828" t="s">
        <v>10</v>
      </c>
      <c r="C35" s="681" t="s">
        <v>10</v>
      </c>
      <c r="D35" s="1829" t="s">
        <v>277</v>
      </c>
      <c r="E35" s="1019">
        <v>0</v>
      </c>
      <c r="F35" s="2758">
        <f>SUM(F36:F38)</f>
        <v>350</v>
      </c>
      <c r="G35" s="942"/>
    </row>
    <row r="36" spans="1:8" s="928" customFormat="1" x14ac:dyDescent="0.25">
      <c r="A36" s="1146">
        <v>29000</v>
      </c>
      <c r="B36" s="1415" t="s">
        <v>3</v>
      </c>
      <c r="C36" s="1060" t="s">
        <v>2032</v>
      </c>
      <c r="D36" s="496" t="s">
        <v>2033</v>
      </c>
      <c r="E36" s="943">
        <v>0</v>
      </c>
      <c r="F36" s="2797">
        <v>0</v>
      </c>
      <c r="G36" s="1830"/>
    </row>
    <row r="37" spans="1:8" s="928" customFormat="1" ht="21.75" customHeight="1" x14ac:dyDescent="0.25">
      <c r="A37" s="1146">
        <v>1000</v>
      </c>
      <c r="B37" s="1415" t="s">
        <v>3</v>
      </c>
      <c r="C37" s="1831" t="s">
        <v>2034</v>
      </c>
      <c r="D37" s="1057" t="s">
        <v>2035</v>
      </c>
      <c r="E37" s="943">
        <v>0</v>
      </c>
      <c r="F37" s="2797">
        <v>350</v>
      </c>
      <c r="G37" s="2928" t="s">
        <v>2036</v>
      </c>
    </row>
    <row r="38" spans="1:8" s="928" customFormat="1" ht="12.75" customHeight="1" thickBot="1" x14ac:dyDescent="0.3">
      <c r="A38" s="1155">
        <v>5825</v>
      </c>
      <c r="B38" s="1748" t="s">
        <v>3</v>
      </c>
      <c r="C38" s="1218" t="s">
        <v>2037</v>
      </c>
      <c r="D38" s="1832" t="s">
        <v>2038</v>
      </c>
      <c r="E38" s="958">
        <v>0</v>
      </c>
      <c r="F38" s="2761">
        <v>0</v>
      </c>
      <c r="G38" s="2894" t="s">
        <v>2039</v>
      </c>
    </row>
    <row r="39" spans="1:8" s="928" customFormat="1" ht="12.75" customHeight="1" x14ac:dyDescent="0.25">
      <c r="A39" s="959"/>
      <c r="B39" s="1145"/>
      <c r="C39" s="1145"/>
      <c r="D39" s="97"/>
      <c r="E39" s="959"/>
      <c r="F39" s="959"/>
      <c r="G39" s="959"/>
      <c r="H39" s="959"/>
    </row>
    <row r="40" spans="1:8" ht="12.75" customHeight="1" x14ac:dyDescent="0.2">
      <c r="F40" s="1401"/>
      <c r="G40" s="1401"/>
    </row>
    <row r="41" spans="1:8" ht="18.75" customHeight="1" x14ac:dyDescent="0.2">
      <c r="B41" s="124" t="s">
        <v>2040</v>
      </c>
      <c r="C41" s="1827"/>
      <c r="D41" s="124"/>
      <c r="E41" s="124"/>
      <c r="F41" s="1833"/>
      <c r="G41" s="1833"/>
      <c r="H41" s="124"/>
    </row>
    <row r="42" spans="1:8" ht="12" thickBot="1" x14ac:dyDescent="0.25">
      <c r="B42" s="851"/>
      <c r="C42" s="852"/>
      <c r="D42" s="1834"/>
      <c r="E42" s="183"/>
      <c r="F42" s="1835"/>
      <c r="G42" s="101" t="s">
        <v>73</v>
      </c>
    </row>
    <row r="43" spans="1:8" ht="31.5" customHeight="1" thickBot="1" x14ac:dyDescent="0.25">
      <c r="A43" s="2540" t="s">
        <v>7</v>
      </c>
      <c r="B43" s="2524" t="s">
        <v>91</v>
      </c>
      <c r="C43" s="2527" t="s">
        <v>2041</v>
      </c>
      <c r="D43" s="2517" t="s">
        <v>387</v>
      </c>
      <c r="E43" s="2598" t="s">
        <v>94</v>
      </c>
      <c r="F43" s="3270" t="s">
        <v>2656</v>
      </c>
      <c r="G43" s="2515" t="s">
        <v>95</v>
      </c>
    </row>
    <row r="44" spans="1:8" ht="15" customHeight="1" thickBot="1" x14ac:dyDescent="0.25">
      <c r="A44" s="111">
        <f>SUM(A45:A195)</f>
        <v>194820</v>
      </c>
      <c r="B44" s="109" t="s">
        <v>3</v>
      </c>
      <c r="C44" s="470" t="s">
        <v>96</v>
      </c>
      <c r="D44" s="110" t="s">
        <v>97</v>
      </c>
      <c r="E44" s="111">
        <v>90361.2</v>
      </c>
      <c r="F44" s="111">
        <f>SUM(F45:F65)+SUM(F66:F112)+SUM(F113:F156)+SUM(F157:F203)+SUM(F204:F217)</f>
        <v>87462.68</v>
      </c>
      <c r="G44" s="932" t="s">
        <v>10</v>
      </c>
    </row>
    <row r="45" spans="1:8" ht="22.5" x14ac:dyDescent="0.2">
      <c r="A45" s="1836"/>
      <c r="B45" s="737" t="s">
        <v>3</v>
      </c>
      <c r="C45" s="1837">
        <v>4620011437</v>
      </c>
      <c r="D45" s="1057" t="s">
        <v>2042</v>
      </c>
      <c r="E45" s="1838"/>
      <c r="F45" s="2906"/>
      <c r="G45" s="1839" t="s">
        <v>419</v>
      </c>
    </row>
    <row r="46" spans="1:8" ht="22.5" customHeight="1" x14ac:dyDescent="0.2">
      <c r="A46" s="1840"/>
      <c r="B46" s="737" t="s">
        <v>3</v>
      </c>
      <c r="C46" s="1837">
        <v>4620011437</v>
      </c>
      <c r="D46" s="1057" t="s">
        <v>2043</v>
      </c>
      <c r="E46" s="1841"/>
      <c r="F46" s="2907"/>
      <c r="G46" s="1842"/>
    </row>
    <row r="47" spans="1:8" ht="22.5" x14ac:dyDescent="0.2">
      <c r="A47" s="1254">
        <v>1500</v>
      </c>
      <c r="B47" s="737" t="s">
        <v>3</v>
      </c>
      <c r="C47" s="1837">
        <v>4620021437</v>
      </c>
      <c r="D47" s="1057" t="s">
        <v>2044</v>
      </c>
      <c r="E47" s="1843"/>
      <c r="F47" s="2579">
        <v>100</v>
      </c>
      <c r="G47" s="1839" t="s">
        <v>2045</v>
      </c>
    </row>
    <row r="48" spans="1:8" ht="22.5" x14ac:dyDescent="0.2">
      <c r="A48" s="1529"/>
      <c r="B48" s="737" t="s">
        <v>3</v>
      </c>
      <c r="C48" s="1837">
        <v>4620021437</v>
      </c>
      <c r="D48" s="1057" t="s">
        <v>2046</v>
      </c>
      <c r="E48" s="1532"/>
      <c r="F48" s="2579"/>
      <c r="G48" s="1844"/>
    </row>
    <row r="49" spans="1:8" x14ac:dyDescent="0.2">
      <c r="A49" s="1249">
        <v>600</v>
      </c>
      <c r="B49" s="737" t="s">
        <v>3</v>
      </c>
      <c r="C49" s="1845">
        <v>4620040000</v>
      </c>
      <c r="D49" s="284" t="s">
        <v>2047</v>
      </c>
      <c r="E49" s="1846"/>
      <c r="F49" s="2634">
        <v>600</v>
      </c>
      <c r="G49" s="1847"/>
    </row>
    <row r="50" spans="1:8" x14ac:dyDescent="0.2">
      <c r="A50" s="1254"/>
      <c r="B50" s="737" t="s">
        <v>3</v>
      </c>
      <c r="C50" s="1837">
        <v>4620040000</v>
      </c>
      <c r="D50" s="284" t="s">
        <v>2048</v>
      </c>
      <c r="E50" s="1843"/>
      <c r="F50" s="2579"/>
      <c r="G50" s="1848"/>
    </row>
    <row r="51" spans="1:8" ht="78.75" x14ac:dyDescent="0.2">
      <c r="A51" s="1249">
        <v>400</v>
      </c>
      <c r="B51" s="750" t="s">
        <v>3</v>
      </c>
      <c r="C51" s="1849">
        <v>4620041403</v>
      </c>
      <c r="D51" s="289" t="s">
        <v>2049</v>
      </c>
      <c r="E51" s="1846"/>
      <c r="F51" s="2634">
        <v>10</v>
      </c>
      <c r="G51" s="1847" t="s">
        <v>2050</v>
      </c>
    </row>
    <row r="52" spans="1:8" ht="22.5" x14ac:dyDescent="0.2">
      <c r="A52" s="1254"/>
      <c r="B52" s="737" t="s">
        <v>3</v>
      </c>
      <c r="C52" s="1850">
        <v>4620041403</v>
      </c>
      <c r="D52" s="284" t="s">
        <v>2051</v>
      </c>
      <c r="E52" s="1843"/>
      <c r="F52" s="2579"/>
      <c r="G52" s="1848"/>
    </row>
    <row r="53" spans="1:8" ht="22.5" x14ac:dyDescent="0.2">
      <c r="A53" s="1249">
        <v>200</v>
      </c>
      <c r="B53" s="737" t="s">
        <v>3</v>
      </c>
      <c r="C53" s="1851">
        <v>4620041405</v>
      </c>
      <c r="D53" s="284" t="s">
        <v>2052</v>
      </c>
      <c r="E53" s="1846"/>
      <c r="F53" s="2634">
        <v>0</v>
      </c>
      <c r="G53" s="1847" t="s">
        <v>2053</v>
      </c>
    </row>
    <row r="54" spans="1:8" ht="23.25" thickBot="1" x14ac:dyDescent="0.25">
      <c r="A54" s="1258"/>
      <c r="B54" s="1852" t="s">
        <v>3</v>
      </c>
      <c r="C54" s="1853">
        <v>4620041405</v>
      </c>
      <c r="D54" s="1854" t="s">
        <v>2054</v>
      </c>
      <c r="E54" s="3396"/>
      <c r="F54" s="2580"/>
      <c r="G54" s="3397"/>
    </row>
    <row r="56" spans="1:8" s="1367" customFormat="1" ht="18.75" customHeight="1" x14ac:dyDescent="0.2">
      <c r="A56" s="897"/>
      <c r="B56" s="468" t="s">
        <v>2040</v>
      </c>
      <c r="C56" s="1827"/>
      <c r="D56" s="468"/>
      <c r="E56" s="468"/>
      <c r="F56" s="1856"/>
      <c r="G56" s="1856"/>
      <c r="H56" s="468"/>
    </row>
    <row r="57" spans="1:8" s="1367" customFormat="1" ht="12" thickBot="1" x14ac:dyDescent="0.25">
      <c r="A57" s="897"/>
      <c r="B57" s="851"/>
      <c r="C57" s="852"/>
      <c r="D57" s="1834"/>
      <c r="E57" s="183"/>
      <c r="F57" s="1835"/>
      <c r="G57" s="101" t="s">
        <v>73</v>
      </c>
    </row>
    <row r="58" spans="1:8" s="1367" customFormat="1" ht="31.5" customHeight="1" thickBot="1" x14ac:dyDescent="0.25">
      <c r="A58" s="3271" t="s">
        <v>7</v>
      </c>
      <c r="B58" s="2524" t="s">
        <v>91</v>
      </c>
      <c r="C58" s="2527" t="s">
        <v>2041</v>
      </c>
      <c r="D58" s="2517" t="s">
        <v>387</v>
      </c>
      <c r="E58" s="2598" t="s">
        <v>94</v>
      </c>
      <c r="F58" s="3270" t="s">
        <v>2656</v>
      </c>
      <c r="G58" s="3128" t="s">
        <v>95</v>
      </c>
    </row>
    <row r="59" spans="1:8" s="1367" customFormat="1" ht="15" customHeight="1" thickBot="1" x14ac:dyDescent="0.25">
      <c r="A59" s="1857" t="s">
        <v>177</v>
      </c>
      <c r="B59" s="109" t="s">
        <v>3</v>
      </c>
      <c r="C59" s="470" t="s">
        <v>96</v>
      </c>
      <c r="D59" s="110" t="s">
        <v>97</v>
      </c>
      <c r="E59" s="1858" t="s">
        <v>177</v>
      </c>
      <c r="F59" s="1858" t="s">
        <v>177</v>
      </c>
      <c r="G59" s="611" t="s">
        <v>10</v>
      </c>
    </row>
    <row r="60" spans="1:8" s="1367" customFormat="1" ht="58.5" customHeight="1" x14ac:dyDescent="0.2">
      <c r="A60" s="1249">
        <v>400</v>
      </c>
      <c r="B60" s="750" t="s">
        <v>3</v>
      </c>
      <c r="C60" s="1860">
        <v>4620041409</v>
      </c>
      <c r="D60" s="289" t="s">
        <v>2055</v>
      </c>
      <c r="E60" s="1846"/>
      <c r="F60" s="2634">
        <v>1477.12</v>
      </c>
      <c r="G60" s="1847" t="s">
        <v>2056</v>
      </c>
    </row>
    <row r="61" spans="1:8" s="1367" customFormat="1" ht="22.5" customHeight="1" x14ac:dyDescent="0.2">
      <c r="A61" s="1254"/>
      <c r="B61" s="737" t="s">
        <v>3</v>
      </c>
      <c r="C61" s="1859">
        <v>4620041409</v>
      </c>
      <c r="D61" s="284" t="s">
        <v>2057</v>
      </c>
      <c r="E61" s="1843"/>
      <c r="F61" s="2579"/>
      <c r="G61" s="1848"/>
    </row>
    <row r="62" spans="1:8" s="1367" customFormat="1" ht="36.75" customHeight="1" x14ac:dyDescent="0.2">
      <c r="A62" s="1249">
        <v>200</v>
      </c>
      <c r="B62" s="479" t="s">
        <v>3</v>
      </c>
      <c r="C62" s="1860">
        <v>4620041411</v>
      </c>
      <c r="D62" s="289" t="s">
        <v>2058</v>
      </c>
      <c r="E62" s="1846"/>
      <c r="F62" s="2634">
        <v>0</v>
      </c>
      <c r="G62" s="1847" t="s">
        <v>2059</v>
      </c>
    </row>
    <row r="63" spans="1:8" s="1367" customFormat="1" ht="22.5" customHeight="1" x14ac:dyDescent="0.2">
      <c r="A63" s="1254"/>
      <c r="B63" s="504" t="s">
        <v>3</v>
      </c>
      <c r="C63" s="1851">
        <v>4620041411</v>
      </c>
      <c r="D63" s="284" t="s">
        <v>2060</v>
      </c>
      <c r="E63" s="1843"/>
      <c r="F63" s="2579"/>
      <c r="G63" s="1848"/>
    </row>
    <row r="64" spans="1:8" s="1367" customFormat="1" ht="36.75" customHeight="1" x14ac:dyDescent="0.2">
      <c r="A64" s="1249">
        <v>200</v>
      </c>
      <c r="B64" s="479" t="s">
        <v>3</v>
      </c>
      <c r="C64" s="1860">
        <v>4620041413</v>
      </c>
      <c r="D64" s="289" t="s">
        <v>2061</v>
      </c>
      <c r="E64" s="1846"/>
      <c r="F64" s="2634">
        <v>0</v>
      </c>
      <c r="G64" s="1847" t="s">
        <v>2062</v>
      </c>
    </row>
    <row r="65" spans="1:7" s="1367" customFormat="1" ht="22.5" customHeight="1" x14ac:dyDescent="0.2">
      <c r="A65" s="1254"/>
      <c r="B65" s="504" t="s">
        <v>3</v>
      </c>
      <c r="C65" s="1851">
        <v>4620041413</v>
      </c>
      <c r="D65" s="284" t="s">
        <v>2063</v>
      </c>
      <c r="E65" s="1843"/>
      <c r="F65" s="2579"/>
      <c r="G65" s="1848"/>
    </row>
    <row r="66" spans="1:7" ht="33.75" customHeight="1" x14ac:dyDescent="0.2">
      <c r="A66" s="1249">
        <v>200</v>
      </c>
      <c r="B66" s="479" t="s">
        <v>3</v>
      </c>
      <c r="C66" s="1845">
        <v>4620041414</v>
      </c>
      <c r="D66" s="289" t="s">
        <v>2064</v>
      </c>
      <c r="E66" s="1846"/>
      <c r="F66" s="2634">
        <v>0</v>
      </c>
      <c r="G66" s="1847" t="s">
        <v>2053</v>
      </c>
    </row>
    <row r="67" spans="1:7" ht="36.75" customHeight="1" x14ac:dyDescent="0.2">
      <c r="A67" s="1249"/>
      <c r="B67" s="504" t="s">
        <v>3</v>
      </c>
      <c r="C67" s="1845">
        <v>4620041414</v>
      </c>
      <c r="D67" s="284" t="s">
        <v>2065</v>
      </c>
      <c r="E67" s="1846"/>
      <c r="F67" s="2634"/>
      <c r="G67" s="1847"/>
    </row>
    <row r="68" spans="1:7" ht="22.5" x14ac:dyDescent="0.2">
      <c r="A68" s="1254">
        <v>100</v>
      </c>
      <c r="B68" s="504" t="s">
        <v>3</v>
      </c>
      <c r="C68" s="1837">
        <v>4620051412</v>
      </c>
      <c r="D68" s="1057" t="s">
        <v>2066</v>
      </c>
      <c r="E68" s="1843"/>
      <c r="F68" s="2579">
        <v>0</v>
      </c>
      <c r="G68" s="1257" t="s">
        <v>419</v>
      </c>
    </row>
    <row r="69" spans="1:7" ht="22.5" x14ac:dyDescent="0.2">
      <c r="A69" s="1254"/>
      <c r="B69" s="504" t="s">
        <v>3</v>
      </c>
      <c r="C69" s="1837">
        <v>4620051412</v>
      </c>
      <c r="D69" s="1057" t="s">
        <v>2067</v>
      </c>
      <c r="E69" s="1843"/>
      <c r="F69" s="2579"/>
      <c r="G69" s="1257"/>
    </row>
    <row r="70" spans="1:7" ht="22.5" x14ac:dyDescent="0.2">
      <c r="A70" s="1254">
        <v>100</v>
      </c>
      <c r="B70" s="504" t="s">
        <v>3</v>
      </c>
      <c r="C70" s="1851">
        <v>4620061448</v>
      </c>
      <c r="D70" s="1861" t="s">
        <v>2068</v>
      </c>
      <c r="E70" s="1843"/>
      <c r="F70" s="2579">
        <v>0</v>
      </c>
      <c r="G70" s="1257" t="s">
        <v>419</v>
      </c>
    </row>
    <row r="71" spans="1:7" ht="22.5" x14ac:dyDescent="0.2">
      <c r="A71" s="1254"/>
      <c r="B71" s="504" t="s">
        <v>3</v>
      </c>
      <c r="C71" s="1851">
        <v>4620061448</v>
      </c>
      <c r="D71" s="1861" t="s">
        <v>2069</v>
      </c>
      <c r="E71" s="1843"/>
      <c r="F71" s="2579"/>
      <c r="G71" s="1257"/>
    </row>
    <row r="72" spans="1:7" ht="22.5" x14ac:dyDescent="0.2">
      <c r="A72" s="1254"/>
      <c r="B72" s="504" t="s">
        <v>3</v>
      </c>
      <c r="C72" s="1851">
        <v>4620071432</v>
      </c>
      <c r="D72" s="1861" t="s">
        <v>2070</v>
      </c>
      <c r="E72" s="1843"/>
      <c r="F72" s="2579">
        <v>0</v>
      </c>
      <c r="G72" s="1257" t="s">
        <v>419</v>
      </c>
    </row>
    <row r="73" spans="1:7" ht="22.5" x14ac:dyDescent="0.2">
      <c r="A73" s="1254"/>
      <c r="B73" s="504" t="s">
        <v>3</v>
      </c>
      <c r="C73" s="1851">
        <v>4620071432</v>
      </c>
      <c r="D73" s="1861" t="s">
        <v>2071</v>
      </c>
      <c r="E73" s="1843"/>
      <c r="F73" s="2579"/>
      <c r="G73" s="1257"/>
    </row>
    <row r="74" spans="1:7" ht="22.5" x14ac:dyDescent="0.2">
      <c r="A74" s="1254"/>
      <c r="B74" s="504" t="s">
        <v>3</v>
      </c>
      <c r="C74" s="1851">
        <v>4620081432</v>
      </c>
      <c r="D74" s="1861" t="s">
        <v>2072</v>
      </c>
      <c r="E74" s="1843"/>
      <c r="F74" s="2579">
        <v>0</v>
      </c>
      <c r="G74" s="1257" t="s">
        <v>419</v>
      </c>
    </row>
    <row r="75" spans="1:7" ht="22.5" x14ac:dyDescent="0.2">
      <c r="A75" s="1254"/>
      <c r="B75" s="504" t="s">
        <v>3</v>
      </c>
      <c r="C75" s="1851">
        <v>4620081432</v>
      </c>
      <c r="D75" s="1861" t="s">
        <v>2073</v>
      </c>
      <c r="E75" s="1843"/>
      <c r="F75" s="2579"/>
      <c r="G75" s="1842"/>
    </row>
    <row r="76" spans="1:7" ht="22.5" x14ac:dyDescent="0.2">
      <c r="A76" s="1249"/>
      <c r="B76" s="504" t="s">
        <v>3</v>
      </c>
      <c r="C76" s="1850">
        <v>4620101437</v>
      </c>
      <c r="D76" s="1862" t="s">
        <v>2074</v>
      </c>
      <c r="E76" s="1846"/>
      <c r="F76" s="2634">
        <v>0</v>
      </c>
      <c r="G76" s="1257" t="s">
        <v>419</v>
      </c>
    </row>
    <row r="77" spans="1:7" ht="22.5" x14ac:dyDescent="0.2">
      <c r="A77" s="1254"/>
      <c r="B77" s="504" t="s">
        <v>3</v>
      </c>
      <c r="C77" s="1850">
        <v>4620101437</v>
      </c>
      <c r="D77" s="1861" t="s">
        <v>2075</v>
      </c>
      <c r="E77" s="1843"/>
      <c r="F77" s="2579"/>
      <c r="G77" s="1257"/>
    </row>
    <row r="78" spans="1:7" ht="13.5" customHeight="1" x14ac:dyDescent="0.2">
      <c r="A78" s="1249"/>
      <c r="B78" s="504" t="s">
        <v>3</v>
      </c>
      <c r="C78" s="1850">
        <v>4620110000</v>
      </c>
      <c r="D78" s="1861" t="s">
        <v>2076</v>
      </c>
      <c r="E78" s="1846"/>
      <c r="F78" s="2906">
        <v>20</v>
      </c>
      <c r="G78" s="493" t="s">
        <v>2077</v>
      </c>
    </row>
    <row r="79" spans="1:7" ht="12.75" customHeight="1" x14ac:dyDescent="0.2">
      <c r="A79" s="1863"/>
      <c r="B79" s="504" t="s">
        <v>3</v>
      </c>
      <c r="C79" s="1850">
        <v>4620110000</v>
      </c>
      <c r="D79" s="1861" t="s">
        <v>2078</v>
      </c>
      <c r="E79" s="1864"/>
      <c r="F79" s="2906"/>
      <c r="G79" s="493"/>
    </row>
    <row r="80" spans="1:7" ht="33.75" x14ac:dyDescent="0.2">
      <c r="A80" s="1254">
        <v>24800</v>
      </c>
      <c r="B80" s="504" t="s">
        <v>3</v>
      </c>
      <c r="C80" s="1851">
        <v>4620151440</v>
      </c>
      <c r="D80" s="284" t="s">
        <v>2079</v>
      </c>
      <c r="E80" s="1843"/>
      <c r="F80" s="2579">
        <v>20000</v>
      </c>
      <c r="G80" s="1257" t="s">
        <v>2080</v>
      </c>
    </row>
    <row r="81" spans="1:8" x14ac:dyDescent="0.2">
      <c r="A81" s="1529"/>
      <c r="B81" s="504" t="s">
        <v>3</v>
      </c>
      <c r="C81" s="1851">
        <v>4620151440</v>
      </c>
      <c r="D81" s="284" t="s">
        <v>2081</v>
      </c>
      <c r="E81" s="1532"/>
      <c r="F81" s="2579"/>
      <c r="G81" s="1257"/>
    </row>
    <row r="82" spans="1:8" ht="24.75" customHeight="1" x14ac:dyDescent="0.2">
      <c r="A82" s="1254"/>
      <c r="B82" s="737" t="s">
        <v>3</v>
      </c>
      <c r="C82" s="1851">
        <v>4620201402</v>
      </c>
      <c r="D82" s="284" t="s">
        <v>2082</v>
      </c>
      <c r="E82" s="1843"/>
      <c r="F82" s="2579">
        <v>0</v>
      </c>
      <c r="G82" s="1865"/>
    </row>
    <row r="83" spans="1:8" ht="22.5" x14ac:dyDescent="0.2">
      <c r="A83" s="1529"/>
      <c r="B83" s="737" t="s">
        <v>3</v>
      </c>
      <c r="C83" s="1851">
        <v>4620201402</v>
      </c>
      <c r="D83" s="284" t="s">
        <v>2083</v>
      </c>
      <c r="E83" s="1532"/>
      <c r="F83" s="2579"/>
      <c r="G83" s="1257"/>
    </row>
    <row r="84" spans="1:8" ht="22.5" x14ac:dyDescent="0.2">
      <c r="A84" s="1254"/>
      <c r="B84" s="737" t="s">
        <v>3</v>
      </c>
      <c r="C84" s="1851">
        <v>4620211406</v>
      </c>
      <c r="D84" s="284" t="s">
        <v>2084</v>
      </c>
      <c r="E84" s="1843"/>
      <c r="F84" s="2579">
        <v>0</v>
      </c>
      <c r="G84" s="1865"/>
    </row>
    <row r="85" spans="1:8" ht="22.5" x14ac:dyDescent="0.2">
      <c r="A85" s="1529"/>
      <c r="B85" s="737" t="s">
        <v>3</v>
      </c>
      <c r="C85" s="1851">
        <v>4620211406</v>
      </c>
      <c r="D85" s="284" t="s">
        <v>2085</v>
      </c>
      <c r="E85" s="1532"/>
      <c r="F85" s="2579"/>
      <c r="G85" s="1257"/>
    </row>
    <row r="86" spans="1:8" ht="22.5" x14ac:dyDescent="0.2">
      <c r="A86" s="1254">
        <v>100</v>
      </c>
      <c r="B86" s="737" t="s">
        <v>3</v>
      </c>
      <c r="C86" s="1837">
        <v>4620220000</v>
      </c>
      <c r="D86" s="284" t="s">
        <v>2086</v>
      </c>
      <c r="E86" s="1843"/>
      <c r="F86" s="2579">
        <v>100</v>
      </c>
      <c r="G86" s="1865"/>
    </row>
    <row r="87" spans="1:8" ht="22.5" x14ac:dyDescent="0.2">
      <c r="A87" s="1529"/>
      <c r="B87" s="737" t="s">
        <v>3</v>
      </c>
      <c r="C87" s="1837">
        <v>4620220000</v>
      </c>
      <c r="D87" s="284" t="s">
        <v>2087</v>
      </c>
      <c r="E87" s="1532"/>
      <c r="F87" s="2579"/>
      <c r="G87" s="1257"/>
    </row>
    <row r="88" spans="1:8" ht="22.5" x14ac:dyDescent="0.2">
      <c r="A88" s="1254"/>
      <c r="B88" s="737" t="s">
        <v>3</v>
      </c>
      <c r="C88" s="1837">
        <v>4620221420</v>
      </c>
      <c r="D88" s="284" t="s">
        <v>2088</v>
      </c>
      <c r="E88" s="1843"/>
      <c r="F88" s="2579"/>
      <c r="G88" s="1847" t="s">
        <v>2089</v>
      </c>
    </row>
    <row r="89" spans="1:8" ht="22.5" x14ac:dyDescent="0.2">
      <c r="A89" s="1529"/>
      <c r="B89" s="737" t="s">
        <v>3</v>
      </c>
      <c r="C89" s="1837">
        <v>4620221420</v>
      </c>
      <c r="D89" s="284" t="s">
        <v>2090</v>
      </c>
      <c r="E89" s="1532"/>
      <c r="F89" s="2579"/>
      <c r="G89" s="1257"/>
    </row>
    <row r="90" spans="1:8" ht="33.75" x14ac:dyDescent="0.2">
      <c r="A90" s="1249">
        <v>200</v>
      </c>
      <c r="B90" s="750" t="s">
        <v>3</v>
      </c>
      <c r="C90" s="1849">
        <v>4620221421</v>
      </c>
      <c r="D90" s="289" t="s">
        <v>2091</v>
      </c>
      <c r="E90" s="1846"/>
      <c r="F90" s="2634">
        <v>5</v>
      </c>
      <c r="G90" s="1252" t="s">
        <v>2092</v>
      </c>
    </row>
    <row r="91" spans="1:8" ht="22.5" x14ac:dyDescent="0.2">
      <c r="A91" s="1529"/>
      <c r="B91" s="737" t="s">
        <v>3</v>
      </c>
      <c r="C91" s="1850">
        <v>4620221421</v>
      </c>
      <c r="D91" s="284" t="s">
        <v>2093</v>
      </c>
      <c r="E91" s="1532"/>
      <c r="F91" s="2579"/>
      <c r="G91" s="1257"/>
    </row>
    <row r="92" spans="1:8" ht="67.5" x14ac:dyDescent="0.2">
      <c r="A92" s="1254">
        <v>200</v>
      </c>
      <c r="B92" s="737" t="s">
        <v>3</v>
      </c>
      <c r="C92" s="1850">
        <v>4620221422</v>
      </c>
      <c r="D92" s="284" t="s">
        <v>2094</v>
      </c>
      <c r="E92" s="1843"/>
      <c r="F92" s="2579">
        <v>0</v>
      </c>
      <c r="G92" s="1257" t="s">
        <v>2095</v>
      </c>
    </row>
    <row r="93" spans="1:8" ht="23.25" thickBot="1" x14ac:dyDescent="0.25">
      <c r="A93" s="1537"/>
      <c r="B93" s="1852" t="s">
        <v>3</v>
      </c>
      <c r="C93" s="2921">
        <v>4620221422</v>
      </c>
      <c r="D93" s="1854" t="s">
        <v>2096</v>
      </c>
      <c r="E93" s="1541"/>
      <c r="F93" s="2580"/>
      <c r="G93" s="1260"/>
    </row>
    <row r="94" spans="1:8" x14ac:dyDescent="0.2">
      <c r="A94" s="1591"/>
      <c r="B94" s="509"/>
      <c r="C94" s="1866"/>
      <c r="D94" s="205"/>
      <c r="E94" s="1591"/>
      <c r="F94" s="1867"/>
      <c r="G94" s="1867"/>
      <c r="H94" s="1868"/>
    </row>
    <row r="95" spans="1:8" s="1367" customFormat="1" ht="18.75" customHeight="1" x14ac:dyDescent="0.2">
      <c r="A95" s="897"/>
      <c r="B95" s="468" t="s">
        <v>2040</v>
      </c>
      <c r="C95" s="1827"/>
      <c r="D95" s="468"/>
      <c r="E95" s="468"/>
      <c r="F95" s="1856"/>
      <c r="G95" s="1856"/>
      <c r="H95" s="468"/>
    </row>
    <row r="96" spans="1:8" s="1367" customFormat="1" ht="12" thickBot="1" x14ac:dyDescent="0.25">
      <c r="A96" s="897"/>
      <c r="B96" s="851"/>
      <c r="C96" s="852"/>
      <c r="D96" s="1834"/>
      <c r="E96" s="183"/>
      <c r="F96" s="1835"/>
      <c r="G96" s="101" t="s">
        <v>73</v>
      </c>
    </row>
    <row r="97" spans="1:7" s="1367" customFormat="1" ht="31.5" customHeight="1" thickBot="1" x14ac:dyDescent="0.25">
      <c r="A97" s="3271" t="s">
        <v>7</v>
      </c>
      <c r="B97" s="2524" t="s">
        <v>91</v>
      </c>
      <c r="C97" s="2527" t="s">
        <v>2041</v>
      </c>
      <c r="D97" s="2517" t="s">
        <v>387</v>
      </c>
      <c r="E97" s="2598" t="s">
        <v>94</v>
      </c>
      <c r="F97" s="3270" t="s">
        <v>2656</v>
      </c>
      <c r="G97" s="3128" t="s">
        <v>95</v>
      </c>
    </row>
    <row r="98" spans="1:7" s="1367" customFormat="1" ht="15" customHeight="1" thickBot="1" x14ac:dyDescent="0.25">
      <c r="A98" s="1857" t="s">
        <v>177</v>
      </c>
      <c r="B98" s="109" t="s">
        <v>3</v>
      </c>
      <c r="C98" s="470" t="s">
        <v>96</v>
      </c>
      <c r="D98" s="110" t="s">
        <v>97</v>
      </c>
      <c r="E98" s="1858" t="s">
        <v>177</v>
      </c>
      <c r="F98" s="1858" t="s">
        <v>177</v>
      </c>
      <c r="G98" s="611" t="s">
        <v>10</v>
      </c>
    </row>
    <row r="99" spans="1:7" s="1367" customFormat="1" ht="22.5" customHeight="1" x14ac:dyDescent="0.2">
      <c r="A99" s="1254">
        <v>200</v>
      </c>
      <c r="B99" s="737" t="s">
        <v>3</v>
      </c>
      <c r="C99" s="1850">
        <v>4620221432</v>
      </c>
      <c r="D99" s="284" t="s">
        <v>2097</v>
      </c>
      <c r="E99" s="1843"/>
      <c r="F99" s="2579">
        <v>0</v>
      </c>
      <c r="G99" s="1847" t="s">
        <v>2053</v>
      </c>
    </row>
    <row r="100" spans="1:7" s="1367" customFormat="1" ht="22.5" customHeight="1" x14ac:dyDescent="0.2">
      <c r="A100" s="1529"/>
      <c r="B100" s="737" t="s">
        <v>3</v>
      </c>
      <c r="C100" s="1850">
        <v>4620221432</v>
      </c>
      <c r="D100" s="284" t="s">
        <v>2098</v>
      </c>
      <c r="E100" s="1532"/>
      <c r="F100" s="2579"/>
      <c r="G100" s="1257"/>
    </row>
    <row r="101" spans="1:7" s="1367" customFormat="1" ht="58.5" customHeight="1" x14ac:dyDescent="0.2">
      <c r="A101" s="1254">
        <v>200</v>
      </c>
      <c r="B101" s="737" t="s">
        <v>3</v>
      </c>
      <c r="C101" s="1850">
        <v>4620221433</v>
      </c>
      <c r="D101" s="284" t="s">
        <v>2099</v>
      </c>
      <c r="E101" s="1843"/>
      <c r="F101" s="2579">
        <v>0</v>
      </c>
      <c r="G101" s="1257" t="s">
        <v>2100</v>
      </c>
    </row>
    <row r="102" spans="1:7" s="1367" customFormat="1" ht="22.5" customHeight="1" x14ac:dyDescent="0.2">
      <c r="A102" s="1529"/>
      <c r="B102" s="737" t="s">
        <v>3</v>
      </c>
      <c r="C102" s="1850">
        <v>4620221433</v>
      </c>
      <c r="D102" s="284" t="s">
        <v>2101</v>
      </c>
      <c r="E102" s="1532"/>
      <c r="F102" s="2579"/>
      <c r="G102" s="1257"/>
    </row>
    <row r="103" spans="1:7" s="1367" customFormat="1" ht="22.5" customHeight="1" x14ac:dyDescent="0.2">
      <c r="A103" s="1249">
        <v>200</v>
      </c>
      <c r="B103" s="750" t="s">
        <v>3</v>
      </c>
      <c r="C103" s="1849">
        <v>4620221438</v>
      </c>
      <c r="D103" s="289" t="s">
        <v>2102</v>
      </c>
      <c r="E103" s="1846"/>
      <c r="F103" s="2634">
        <v>0</v>
      </c>
      <c r="G103" s="1847" t="s">
        <v>2053</v>
      </c>
    </row>
    <row r="104" spans="1:7" s="1367" customFormat="1" ht="22.5" customHeight="1" x14ac:dyDescent="0.2">
      <c r="A104" s="1529"/>
      <c r="B104" s="737" t="s">
        <v>3</v>
      </c>
      <c r="C104" s="1850">
        <v>4620221438</v>
      </c>
      <c r="D104" s="284" t="s">
        <v>2103</v>
      </c>
      <c r="E104" s="1532"/>
      <c r="F104" s="2579"/>
      <c r="G104" s="1257"/>
    </row>
    <row r="105" spans="1:7" s="1367" customFormat="1" ht="22.5" customHeight="1" x14ac:dyDescent="0.2">
      <c r="A105" s="1254">
        <v>200</v>
      </c>
      <c r="B105" s="737" t="s">
        <v>3</v>
      </c>
      <c r="C105" s="1850">
        <v>4620221440</v>
      </c>
      <c r="D105" s="284" t="s">
        <v>2104</v>
      </c>
      <c r="E105" s="1843"/>
      <c r="F105" s="2579">
        <v>0</v>
      </c>
      <c r="G105" s="1257" t="s">
        <v>2105</v>
      </c>
    </row>
    <row r="106" spans="1:7" s="1367" customFormat="1" ht="22.5" customHeight="1" x14ac:dyDescent="0.2">
      <c r="A106" s="1529"/>
      <c r="B106" s="737" t="s">
        <v>3</v>
      </c>
      <c r="C106" s="1850">
        <v>4620221440</v>
      </c>
      <c r="D106" s="284" t="s">
        <v>2106</v>
      </c>
      <c r="E106" s="1532"/>
      <c r="F106" s="2579"/>
      <c r="G106" s="1257"/>
    </row>
    <row r="107" spans="1:7" s="1367" customFormat="1" ht="22.5" customHeight="1" x14ac:dyDescent="0.2">
      <c r="A107" s="1254">
        <v>1000</v>
      </c>
      <c r="B107" s="737" t="s">
        <v>3</v>
      </c>
      <c r="C107" s="1850">
        <v>4620231443</v>
      </c>
      <c r="D107" s="1869" t="s">
        <v>2107</v>
      </c>
      <c r="E107" s="1843"/>
      <c r="F107" s="2579">
        <v>3000</v>
      </c>
      <c r="G107" s="1257" t="s">
        <v>2108</v>
      </c>
    </row>
    <row r="108" spans="1:7" s="1367" customFormat="1" ht="22.5" customHeight="1" x14ac:dyDescent="0.2">
      <c r="A108" s="1529"/>
      <c r="B108" s="737" t="s">
        <v>3</v>
      </c>
      <c r="C108" s="1850">
        <v>4620231443</v>
      </c>
      <c r="D108" s="1869" t="s">
        <v>2109</v>
      </c>
      <c r="E108" s="1532"/>
      <c r="F108" s="2579"/>
      <c r="G108" s="1257"/>
    </row>
    <row r="109" spans="1:7" s="1367" customFormat="1" ht="22.5" customHeight="1" x14ac:dyDescent="0.2">
      <c r="A109" s="1254">
        <v>1000</v>
      </c>
      <c r="B109" s="737" t="s">
        <v>3</v>
      </c>
      <c r="C109" s="1850">
        <v>4620241430</v>
      </c>
      <c r="D109" s="1869" t="s">
        <v>2110</v>
      </c>
      <c r="E109" s="1843"/>
      <c r="F109" s="2579">
        <v>100</v>
      </c>
      <c r="G109" s="1257" t="s">
        <v>2111</v>
      </c>
    </row>
    <row r="110" spans="1:7" s="1367" customFormat="1" ht="22.5" customHeight="1" x14ac:dyDescent="0.2">
      <c r="A110" s="1529"/>
      <c r="B110" s="737" t="s">
        <v>3</v>
      </c>
      <c r="C110" s="1850">
        <v>4620241430</v>
      </c>
      <c r="D110" s="1869" t="s">
        <v>2112</v>
      </c>
      <c r="E110" s="1532"/>
      <c r="F110" s="2579"/>
      <c r="G110" s="1257"/>
    </row>
    <row r="111" spans="1:7" s="1367" customFormat="1" ht="47.25" customHeight="1" x14ac:dyDescent="0.2">
      <c r="A111" s="1254">
        <v>1000</v>
      </c>
      <c r="B111" s="737" t="s">
        <v>3</v>
      </c>
      <c r="C111" s="1850">
        <v>4620261448</v>
      </c>
      <c r="D111" s="1869" t="s">
        <v>2113</v>
      </c>
      <c r="E111" s="1843"/>
      <c r="F111" s="2579">
        <v>2000</v>
      </c>
      <c r="G111" s="1257" t="s">
        <v>2114</v>
      </c>
    </row>
    <row r="112" spans="1:7" s="1367" customFormat="1" ht="22.5" customHeight="1" x14ac:dyDescent="0.2">
      <c r="A112" s="1529"/>
      <c r="B112" s="737" t="s">
        <v>3</v>
      </c>
      <c r="C112" s="1850">
        <v>4620261448</v>
      </c>
      <c r="D112" s="1869" t="s">
        <v>2115</v>
      </c>
      <c r="E112" s="1532"/>
      <c r="F112" s="2579"/>
      <c r="G112" s="1257"/>
    </row>
    <row r="113" spans="1:7" ht="45" x14ac:dyDescent="0.2">
      <c r="A113" s="1872"/>
      <c r="B113" s="750" t="s">
        <v>3</v>
      </c>
      <c r="C113" s="1873">
        <v>4620351448</v>
      </c>
      <c r="D113" s="3400" t="s">
        <v>2116</v>
      </c>
      <c r="E113" s="1874"/>
      <c r="F113" s="2634">
        <v>2400</v>
      </c>
      <c r="G113" s="1252" t="s">
        <v>2117</v>
      </c>
    </row>
    <row r="114" spans="1:7" ht="22.5" x14ac:dyDescent="0.2">
      <c r="A114" s="1529"/>
      <c r="B114" s="737" t="s">
        <v>3</v>
      </c>
      <c r="C114" s="1870">
        <v>4620351448</v>
      </c>
      <c r="D114" s="1871" t="s">
        <v>2118</v>
      </c>
      <c r="E114" s="1532"/>
      <c r="F114" s="2579"/>
      <c r="G114" s="1257"/>
    </row>
    <row r="115" spans="1:7" ht="45" x14ac:dyDescent="0.2">
      <c r="A115" s="1254">
        <v>1000</v>
      </c>
      <c r="B115" s="737" t="s">
        <v>3</v>
      </c>
      <c r="C115" s="1870">
        <v>4620271469</v>
      </c>
      <c r="D115" s="1869" t="s">
        <v>2119</v>
      </c>
      <c r="E115" s="1843"/>
      <c r="F115" s="2579">
        <v>2000</v>
      </c>
      <c r="G115" s="1257" t="s">
        <v>2120</v>
      </c>
    </row>
    <row r="116" spans="1:7" ht="23.25" customHeight="1" x14ac:dyDescent="0.2">
      <c r="A116" s="1529"/>
      <c r="B116" s="737" t="s">
        <v>3</v>
      </c>
      <c r="C116" s="1870">
        <v>4620271469</v>
      </c>
      <c r="D116" s="1869" t="s">
        <v>2121</v>
      </c>
      <c r="E116" s="1532"/>
      <c r="F116" s="2579"/>
      <c r="G116" s="1257"/>
    </row>
    <row r="117" spans="1:7" ht="46.5" customHeight="1" x14ac:dyDescent="0.2">
      <c r="A117" s="1872"/>
      <c r="B117" s="750" t="s">
        <v>3</v>
      </c>
      <c r="C117" s="1873">
        <v>4620361469</v>
      </c>
      <c r="D117" s="1871" t="s">
        <v>2122</v>
      </c>
      <c r="E117" s="1874"/>
      <c r="F117" s="2634">
        <v>806</v>
      </c>
      <c r="G117" s="1257" t="s">
        <v>2123</v>
      </c>
    </row>
    <row r="118" spans="1:7" ht="23.25" customHeight="1" x14ac:dyDescent="0.2">
      <c r="A118" s="1872"/>
      <c r="B118" s="750" t="s">
        <v>3</v>
      </c>
      <c r="C118" s="1873">
        <v>4620361469</v>
      </c>
      <c r="D118" s="1871" t="s">
        <v>2124</v>
      </c>
      <c r="E118" s="1874"/>
      <c r="F118" s="2634"/>
      <c r="G118" s="1252"/>
    </row>
    <row r="119" spans="1:7" ht="33.75" x14ac:dyDescent="0.2">
      <c r="A119" s="1249">
        <v>950</v>
      </c>
      <c r="B119" s="750" t="s">
        <v>3</v>
      </c>
      <c r="C119" s="1849">
        <v>4620281425</v>
      </c>
      <c r="D119" s="1875" t="s">
        <v>2125</v>
      </c>
      <c r="E119" s="1846"/>
      <c r="F119" s="2634">
        <v>0</v>
      </c>
      <c r="G119" s="1252" t="s">
        <v>2126</v>
      </c>
    </row>
    <row r="120" spans="1:7" ht="22.5" x14ac:dyDescent="0.2">
      <c r="A120" s="1529"/>
      <c r="B120" s="737" t="s">
        <v>3</v>
      </c>
      <c r="C120" s="1850">
        <v>4620281425</v>
      </c>
      <c r="D120" s="1876" t="s">
        <v>2127</v>
      </c>
      <c r="E120" s="1532"/>
      <c r="F120" s="2579"/>
      <c r="G120" s="1257"/>
    </row>
    <row r="121" spans="1:7" ht="22.5" x14ac:dyDescent="0.2">
      <c r="A121" s="1254">
        <v>70</v>
      </c>
      <c r="B121" s="737" t="s">
        <v>3</v>
      </c>
      <c r="C121" s="1850">
        <v>4620321448</v>
      </c>
      <c r="D121" s="1877" t="s">
        <v>2128</v>
      </c>
      <c r="E121" s="1843"/>
      <c r="F121" s="2579">
        <v>10</v>
      </c>
      <c r="G121" s="1257" t="s">
        <v>2129</v>
      </c>
    </row>
    <row r="122" spans="1:7" ht="22.5" x14ac:dyDescent="0.2">
      <c r="A122" s="1529"/>
      <c r="B122" s="737" t="s">
        <v>3</v>
      </c>
      <c r="C122" s="1850">
        <v>4620321448</v>
      </c>
      <c r="D122" s="1877" t="s">
        <v>2130</v>
      </c>
      <c r="E122" s="1532"/>
      <c r="F122" s="2579"/>
      <c r="G122" s="1257"/>
    </row>
    <row r="123" spans="1:7" ht="22.5" x14ac:dyDescent="0.2">
      <c r="A123" s="1254">
        <v>100</v>
      </c>
      <c r="B123" s="737" t="s">
        <v>3</v>
      </c>
      <c r="C123" s="1850">
        <v>4620331412</v>
      </c>
      <c r="D123" s="1878" t="s">
        <v>2131</v>
      </c>
      <c r="E123" s="1843"/>
      <c r="F123" s="2579">
        <v>7500</v>
      </c>
      <c r="G123" s="1257" t="s">
        <v>2132</v>
      </c>
    </row>
    <row r="124" spans="1:7" s="1344" customFormat="1" ht="22.5" x14ac:dyDescent="0.2">
      <c r="A124" s="1863"/>
      <c r="B124" s="737" t="s">
        <v>3</v>
      </c>
      <c r="C124" s="1850">
        <v>4620331412</v>
      </c>
      <c r="D124" s="1878" t="s">
        <v>2133</v>
      </c>
      <c r="E124" s="1864"/>
      <c r="F124" s="2579"/>
      <c r="G124" s="1879"/>
    </row>
    <row r="125" spans="1:7" ht="22.5" x14ac:dyDescent="0.2">
      <c r="A125" s="1254">
        <v>100</v>
      </c>
      <c r="B125" s="737" t="s">
        <v>3</v>
      </c>
      <c r="C125" s="1850">
        <v>4620341422</v>
      </c>
      <c r="D125" s="1880" t="s">
        <v>2134</v>
      </c>
      <c r="E125" s="1843"/>
      <c r="F125" s="2579">
        <f>10600-1590.44</f>
        <v>9009.56</v>
      </c>
      <c r="G125" s="1257" t="s">
        <v>2135</v>
      </c>
    </row>
    <row r="126" spans="1:7" s="1344" customFormat="1" x14ac:dyDescent="0.2">
      <c r="A126" s="1863"/>
      <c r="B126" s="737" t="s">
        <v>3</v>
      </c>
      <c r="C126" s="1850">
        <v>4620341422</v>
      </c>
      <c r="D126" s="1878" t="s">
        <v>2136</v>
      </c>
      <c r="E126" s="1864"/>
      <c r="F126" s="2579"/>
      <c r="G126" s="1879"/>
    </row>
    <row r="127" spans="1:7" s="1344" customFormat="1" ht="33.75" x14ac:dyDescent="0.2">
      <c r="A127" s="1863"/>
      <c r="B127" s="737" t="s">
        <v>3</v>
      </c>
      <c r="C127" s="1850">
        <v>4620371401</v>
      </c>
      <c r="D127" s="1878" t="s">
        <v>2137</v>
      </c>
      <c r="E127" s="1864"/>
      <c r="F127" s="2579">
        <v>0</v>
      </c>
      <c r="G127" s="1257" t="s">
        <v>2138</v>
      </c>
    </row>
    <row r="128" spans="1:7" s="1344" customFormat="1" x14ac:dyDescent="0.2">
      <c r="A128" s="1863"/>
      <c r="B128" s="737" t="s">
        <v>3</v>
      </c>
      <c r="C128" s="1850">
        <v>4620371401</v>
      </c>
      <c r="D128" s="1878" t="s">
        <v>2139</v>
      </c>
      <c r="E128" s="1864"/>
      <c r="F128" s="2579"/>
      <c r="G128" s="1257"/>
    </row>
    <row r="129" spans="1:7" s="1344" customFormat="1" ht="36.75" customHeight="1" x14ac:dyDescent="0.2">
      <c r="A129" s="1863"/>
      <c r="B129" s="737" t="s">
        <v>3</v>
      </c>
      <c r="C129" s="1850">
        <v>4620411401</v>
      </c>
      <c r="D129" s="1878" t="s">
        <v>2140</v>
      </c>
      <c r="E129" s="1864"/>
      <c r="F129" s="2579">
        <v>0</v>
      </c>
      <c r="G129" s="1257" t="s">
        <v>2141</v>
      </c>
    </row>
    <row r="130" spans="1:7" s="1344" customFormat="1" x14ac:dyDescent="0.2">
      <c r="A130" s="1863"/>
      <c r="B130" s="737" t="s">
        <v>3</v>
      </c>
      <c r="C130" s="1850">
        <v>4620411401</v>
      </c>
      <c r="D130" s="1878" t="s">
        <v>2142</v>
      </c>
      <c r="E130" s="1864"/>
      <c r="F130" s="2579"/>
      <c r="G130" s="1257"/>
    </row>
    <row r="131" spans="1:7" s="1344" customFormat="1" ht="36.75" customHeight="1" thickBot="1" x14ac:dyDescent="0.25">
      <c r="A131" s="3401"/>
      <c r="B131" s="1852" t="s">
        <v>3</v>
      </c>
      <c r="C131" s="3402">
        <v>4620421409</v>
      </c>
      <c r="D131" s="3403" t="s">
        <v>2143</v>
      </c>
      <c r="E131" s="3404"/>
      <c r="F131" s="2580">
        <v>0</v>
      </c>
      <c r="G131" s="1260" t="s">
        <v>2144</v>
      </c>
    </row>
    <row r="132" spans="1:7" s="1344" customFormat="1" x14ac:dyDescent="0.2">
      <c r="A132" s="1591"/>
      <c r="B132" s="509"/>
      <c r="C132" s="1866"/>
      <c r="D132" s="3399"/>
      <c r="E132" s="1591"/>
      <c r="F132" s="1262"/>
      <c r="G132" s="1262"/>
    </row>
    <row r="133" spans="1:7" s="1344" customFormat="1" ht="15.75" x14ac:dyDescent="0.2">
      <c r="A133" s="897"/>
      <c r="B133" s="468" t="s">
        <v>2040</v>
      </c>
      <c r="C133" s="3324"/>
      <c r="D133" s="468"/>
      <c r="E133" s="468"/>
      <c r="F133" s="1856"/>
      <c r="G133" s="1856"/>
    </row>
    <row r="134" spans="1:7" s="1344" customFormat="1" ht="12" thickBot="1" x14ac:dyDescent="0.25">
      <c r="A134" s="897"/>
      <c r="B134" s="851"/>
      <c r="C134" s="852"/>
      <c r="D134" s="1834"/>
      <c r="E134" s="183"/>
      <c r="F134" s="1835"/>
      <c r="G134" s="101" t="s">
        <v>73</v>
      </c>
    </row>
    <row r="135" spans="1:7" s="1344" customFormat="1" ht="23.25" thickBot="1" x14ac:dyDescent="0.25">
      <c r="A135" s="3271" t="s">
        <v>7</v>
      </c>
      <c r="B135" s="2524" t="s">
        <v>91</v>
      </c>
      <c r="C135" s="2527" t="s">
        <v>2041</v>
      </c>
      <c r="D135" s="3274" t="s">
        <v>387</v>
      </c>
      <c r="E135" s="2598" t="s">
        <v>94</v>
      </c>
      <c r="F135" s="3270" t="s">
        <v>2656</v>
      </c>
      <c r="G135" s="3128" t="s">
        <v>95</v>
      </c>
    </row>
    <row r="136" spans="1:7" s="1344" customFormat="1" ht="12" thickBot="1" x14ac:dyDescent="0.25">
      <c r="A136" s="1857" t="s">
        <v>177</v>
      </c>
      <c r="B136" s="109" t="s">
        <v>3</v>
      </c>
      <c r="C136" s="470" t="s">
        <v>96</v>
      </c>
      <c r="D136" s="297" t="s">
        <v>97</v>
      </c>
      <c r="E136" s="1887" t="s">
        <v>177</v>
      </c>
      <c r="F136" s="1887" t="s">
        <v>177</v>
      </c>
      <c r="G136" s="611" t="s">
        <v>10</v>
      </c>
    </row>
    <row r="137" spans="1:7" ht="22.5" x14ac:dyDescent="0.2">
      <c r="A137" s="1897">
        <v>6500</v>
      </c>
      <c r="B137" s="750" t="s">
        <v>3</v>
      </c>
      <c r="C137" s="1860">
        <v>5620011505</v>
      </c>
      <c r="D137" s="1818" t="s">
        <v>2145</v>
      </c>
      <c r="E137" s="1898"/>
      <c r="F137" s="2634">
        <v>0</v>
      </c>
      <c r="G137" s="3398" t="s">
        <v>2146</v>
      </c>
    </row>
    <row r="138" spans="1:7" ht="22.5" x14ac:dyDescent="0.2">
      <c r="A138" s="1884"/>
      <c r="B138" s="737" t="s">
        <v>3</v>
      </c>
      <c r="C138" s="1851">
        <v>5620011505</v>
      </c>
      <c r="D138" s="417" t="s">
        <v>2147</v>
      </c>
      <c r="E138" s="1885"/>
      <c r="F138" s="2579"/>
      <c r="G138" s="1842"/>
    </row>
    <row r="139" spans="1:7" ht="27.75" customHeight="1" x14ac:dyDescent="0.2">
      <c r="A139" s="1254"/>
      <c r="B139" s="737" t="s">
        <v>3</v>
      </c>
      <c r="C139" s="1851">
        <v>5620021522</v>
      </c>
      <c r="D139" s="417" t="s">
        <v>2148</v>
      </c>
      <c r="E139" s="1843"/>
      <c r="F139" s="2579">
        <v>0</v>
      </c>
      <c r="G139" s="1886"/>
    </row>
    <row r="140" spans="1:7" ht="22.5" x14ac:dyDescent="0.2">
      <c r="A140" s="1881"/>
      <c r="B140" s="737" t="s">
        <v>3</v>
      </c>
      <c r="C140" s="1851">
        <v>5620021522</v>
      </c>
      <c r="D140" s="417" t="s">
        <v>2149</v>
      </c>
      <c r="E140" s="1882"/>
      <c r="F140" s="2579"/>
      <c r="G140" s="1842"/>
    </row>
    <row r="141" spans="1:7" ht="22.5" x14ac:dyDescent="0.2">
      <c r="A141" s="1254"/>
      <c r="B141" s="737" t="s">
        <v>3</v>
      </c>
      <c r="C141" s="1851">
        <v>5620041509</v>
      </c>
      <c r="D141" s="744" t="s">
        <v>2150</v>
      </c>
      <c r="E141" s="1843"/>
      <c r="F141" s="2579">
        <v>0</v>
      </c>
      <c r="G141" s="1257" t="s">
        <v>419</v>
      </c>
    </row>
    <row r="142" spans="1:7" ht="22.5" x14ac:dyDescent="0.2">
      <c r="A142" s="1863"/>
      <c r="B142" s="737" t="s">
        <v>3</v>
      </c>
      <c r="C142" s="1851">
        <v>5620041509</v>
      </c>
      <c r="D142" s="744" t="s">
        <v>2151</v>
      </c>
      <c r="E142" s="1864"/>
      <c r="F142" s="2579"/>
      <c r="G142" s="1879"/>
    </row>
    <row r="143" spans="1:7" ht="22.5" x14ac:dyDescent="0.2">
      <c r="A143" s="1249"/>
      <c r="B143" s="750" t="s">
        <v>3</v>
      </c>
      <c r="C143" s="1860">
        <v>5620051502</v>
      </c>
      <c r="D143" s="2922" t="s">
        <v>2152</v>
      </c>
      <c r="E143" s="1846"/>
      <c r="F143" s="2634">
        <v>0</v>
      </c>
      <c r="G143" s="1252" t="s">
        <v>419</v>
      </c>
    </row>
    <row r="144" spans="1:7" ht="22.5" x14ac:dyDescent="0.2">
      <c r="A144" s="1863"/>
      <c r="B144" s="737" t="s">
        <v>3</v>
      </c>
      <c r="C144" s="1851">
        <v>5620051502</v>
      </c>
      <c r="D144" s="744" t="s">
        <v>2153</v>
      </c>
      <c r="E144" s="1864"/>
      <c r="F144" s="2579"/>
      <c r="G144" s="1879"/>
    </row>
    <row r="145" spans="1:7" ht="45" x14ac:dyDescent="0.2">
      <c r="A145" s="1881">
        <v>2000</v>
      </c>
      <c r="B145" s="737" t="s">
        <v>3</v>
      </c>
      <c r="C145" s="1851">
        <v>5620061501</v>
      </c>
      <c r="D145" s="744" t="s">
        <v>2154</v>
      </c>
      <c r="E145" s="1882"/>
      <c r="F145" s="2579">
        <v>1250</v>
      </c>
      <c r="G145" s="1257" t="s">
        <v>2155</v>
      </c>
    </row>
    <row r="146" spans="1:7" ht="22.5" x14ac:dyDescent="0.2">
      <c r="A146" s="1881"/>
      <c r="B146" s="737" t="s">
        <v>3</v>
      </c>
      <c r="C146" s="1851">
        <v>5620061501</v>
      </c>
      <c r="D146" s="744" t="s">
        <v>2156</v>
      </c>
      <c r="E146" s="1882"/>
      <c r="F146" s="2579"/>
      <c r="G146" s="1257"/>
    </row>
    <row r="147" spans="1:7" ht="22.5" x14ac:dyDescent="0.2">
      <c r="A147" s="1254"/>
      <c r="B147" s="737" t="s">
        <v>3</v>
      </c>
      <c r="C147" s="1851">
        <v>5620061908</v>
      </c>
      <c r="D147" s="744" t="s">
        <v>2157</v>
      </c>
      <c r="E147" s="1843"/>
      <c r="F147" s="2579">
        <v>0</v>
      </c>
      <c r="G147" s="1257" t="s">
        <v>419</v>
      </c>
    </row>
    <row r="148" spans="1:7" ht="22.5" x14ac:dyDescent="0.2">
      <c r="A148" s="1254"/>
      <c r="B148" s="737" t="s">
        <v>3</v>
      </c>
      <c r="C148" s="1851">
        <v>5620061908</v>
      </c>
      <c r="D148" s="744" t="s">
        <v>2158</v>
      </c>
      <c r="E148" s="1843"/>
      <c r="F148" s="2579"/>
      <c r="G148" s="1257"/>
    </row>
    <row r="149" spans="1:7" ht="33.75" x14ac:dyDescent="0.2">
      <c r="A149" s="1881">
        <v>2000</v>
      </c>
      <c r="B149" s="737" t="s">
        <v>3</v>
      </c>
      <c r="C149" s="1851">
        <v>5620071519</v>
      </c>
      <c r="D149" s="744" t="s">
        <v>2159</v>
      </c>
      <c r="E149" s="1882"/>
      <c r="F149" s="2579">
        <v>100</v>
      </c>
      <c r="G149" s="1257" t="s">
        <v>2160</v>
      </c>
    </row>
    <row r="150" spans="1:7" ht="22.5" x14ac:dyDescent="0.2">
      <c r="A150" s="1881"/>
      <c r="B150" s="737" t="s">
        <v>3</v>
      </c>
      <c r="C150" s="1851">
        <v>5620071519</v>
      </c>
      <c r="D150" s="744" t="s">
        <v>2161</v>
      </c>
      <c r="E150" s="1882"/>
      <c r="F150" s="2579"/>
      <c r="G150" s="1257"/>
    </row>
    <row r="151" spans="1:7" ht="56.25" x14ac:dyDescent="0.2">
      <c r="A151" s="1254">
        <v>3000</v>
      </c>
      <c r="B151" s="737" t="s">
        <v>3</v>
      </c>
      <c r="C151" s="1851">
        <v>5620081520</v>
      </c>
      <c r="D151" s="417" t="s">
        <v>2162</v>
      </c>
      <c r="E151" s="1843"/>
      <c r="F151" s="2579">
        <v>5000</v>
      </c>
      <c r="G151" s="1257" t="s">
        <v>2163</v>
      </c>
    </row>
    <row r="152" spans="1:7" ht="22.5" x14ac:dyDescent="0.2">
      <c r="A152" s="1529"/>
      <c r="B152" s="737" t="s">
        <v>3</v>
      </c>
      <c r="C152" s="1851">
        <v>5620081520</v>
      </c>
      <c r="D152" s="417" t="s">
        <v>2164</v>
      </c>
      <c r="E152" s="1532"/>
      <c r="F152" s="2579"/>
      <c r="G152" s="1257"/>
    </row>
    <row r="153" spans="1:7" ht="22.5" x14ac:dyDescent="0.2">
      <c r="A153" s="1249">
        <v>100</v>
      </c>
      <c r="B153" s="750" t="s">
        <v>3</v>
      </c>
      <c r="C153" s="1860">
        <v>5620091520</v>
      </c>
      <c r="D153" s="1818" t="s">
        <v>2165</v>
      </c>
      <c r="E153" s="1846"/>
      <c r="F153" s="2634">
        <v>100</v>
      </c>
      <c r="G153" s="1252" t="s">
        <v>2045</v>
      </c>
    </row>
    <row r="154" spans="1:7" ht="22.5" x14ac:dyDescent="0.2">
      <c r="A154" s="1863"/>
      <c r="B154" s="737" t="s">
        <v>3</v>
      </c>
      <c r="C154" s="1851">
        <v>5620091520</v>
      </c>
      <c r="D154" s="417" t="s">
        <v>2166</v>
      </c>
      <c r="E154" s="1864"/>
      <c r="F154" s="2579"/>
      <c r="G154" s="1257"/>
    </row>
    <row r="155" spans="1:7" ht="56.25" x14ac:dyDescent="0.2">
      <c r="A155" s="1254">
        <v>4000</v>
      </c>
      <c r="B155" s="737" t="s">
        <v>3</v>
      </c>
      <c r="C155" s="1837">
        <v>5620101505</v>
      </c>
      <c r="D155" s="417" t="s">
        <v>2167</v>
      </c>
      <c r="E155" s="1843"/>
      <c r="F155" s="2579">
        <v>14700</v>
      </c>
      <c r="G155" s="1257" t="s">
        <v>2168</v>
      </c>
    </row>
    <row r="156" spans="1:7" ht="22.5" x14ac:dyDescent="0.2">
      <c r="A156" s="1529"/>
      <c r="B156" s="737" t="s">
        <v>3</v>
      </c>
      <c r="C156" s="1837">
        <v>5620101505</v>
      </c>
      <c r="D156" s="417" t="s">
        <v>2169</v>
      </c>
      <c r="E156" s="1532"/>
      <c r="F156" s="2579"/>
      <c r="G156" s="1257"/>
    </row>
    <row r="157" spans="1:7" ht="22.5" x14ac:dyDescent="0.2">
      <c r="A157" s="1249">
        <v>7000</v>
      </c>
      <c r="B157" s="750" t="s">
        <v>3</v>
      </c>
      <c r="C157" s="1845">
        <v>5620111505</v>
      </c>
      <c r="D157" s="1818" t="s">
        <v>2170</v>
      </c>
      <c r="E157" s="1846"/>
      <c r="F157" s="2634">
        <v>0</v>
      </c>
      <c r="G157" s="1252" t="s">
        <v>2146</v>
      </c>
    </row>
    <row r="158" spans="1:7" ht="22.5" x14ac:dyDescent="0.2">
      <c r="A158" s="1529"/>
      <c r="B158" s="737" t="s">
        <v>3</v>
      </c>
      <c r="C158" s="1845">
        <v>5620111505</v>
      </c>
      <c r="D158" s="417" t="s">
        <v>2171</v>
      </c>
      <c r="E158" s="1532"/>
      <c r="F158" s="2579"/>
      <c r="G158" s="1257"/>
    </row>
    <row r="159" spans="1:7" ht="22.5" x14ac:dyDescent="0.2">
      <c r="A159" s="1254">
        <v>2350</v>
      </c>
      <c r="B159" s="737" t="s">
        <v>3</v>
      </c>
      <c r="C159" s="1851">
        <v>5620121514</v>
      </c>
      <c r="D159" s="1876" t="s">
        <v>2172</v>
      </c>
      <c r="E159" s="1843"/>
      <c r="F159" s="2579">
        <v>4500</v>
      </c>
      <c r="G159" s="1267" t="s">
        <v>2173</v>
      </c>
    </row>
    <row r="160" spans="1:7" ht="22.5" x14ac:dyDescent="0.2">
      <c r="A160" s="1863"/>
      <c r="B160" s="737" t="s">
        <v>3</v>
      </c>
      <c r="C160" s="1851">
        <v>5620121514</v>
      </c>
      <c r="D160" s="1876" t="s">
        <v>2174</v>
      </c>
      <c r="E160" s="1864"/>
      <c r="F160" s="2579"/>
      <c r="G160" s="1267"/>
    </row>
    <row r="161" spans="1:8" ht="22.5" x14ac:dyDescent="0.2">
      <c r="A161" s="1888">
        <v>1100</v>
      </c>
      <c r="B161" s="737" t="s">
        <v>3</v>
      </c>
      <c r="C161" s="1851">
        <v>5620171514</v>
      </c>
      <c r="D161" s="1869" t="s">
        <v>2175</v>
      </c>
      <c r="E161" s="1889"/>
      <c r="F161" s="2810">
        <v>1100</v>
      </c>
      <c r="G161" s="1267" t="s">
        <v>2176</v>
      </c>
    </row>
    <row r="162" spans="1:8" ht="22.5" x14ac:dyDescent="0.2">
      <c r="A162" s="1890"/>
      <c r="B162" s="737" t="s">
        <v>3</v>
      </c>
      <c r="C162" s="1851">
        <v>5620171514</v>
      </c>
      <c r="D162" s="1869" t="s">
        <v>2177</v>
      </c>
      <c r="E162" s="1891"/>
      <c r="F162" s="2810"/>
      <c r="G162" s="1267"/>
    </row>
    <row r="163" spans="1:8" ht="22.5" x14ac:dyDescent="0.2">
      <c r="A163" s="1888">
        <v>2700</v>
      </c>
      <c r="B163" s="737" t="s">
        <v>3</v>
      </c>
      <c r="C163" s="1851">
        <v>5620131502</v>
      </c>
      <c r="D163" s="1876" t="s">
        <v>2178</v>
      </c>
      <c r="E163" s="1889"/>
      <c r="F163" s="2810">
        <v>100</v>
      </c>
      <c r="G163" s="1267" t="s">
        <v>2045</v>
      </c>
    </row>
    <row r="164" spans="1:8" x14ac:dyDescent="0.2">
      <c r="A164" s="1840"/>
      <c r="B164" s="737" t="s">
        <v>3</v>
      </c>
      <c r="C164" s="1851">
        <v>5620131502</v>
      </c>
      <c r="D164" s="1876" t="s">
        <v>2179</v>
      </c>
      <c r="E164" s="1841"/>
      <c r="F164" s="2579"/>
      <c r="G164" s="1883"/>
    </row>
    <row r="165" spans="1:8" ht="22.5" x14ac:dyDescent="0.2">
      <c r="A165" s="1892">
        <v>4000</v>
      </c>
      <c r="B165" s="737" t="s">
        <v>3</v>
      </c>
      <c r="C165" s="1266" t="s">
        <v>2180</v>
      </c>
      <c r="D165" s="1869" t="s">
        <v>2181</v>
      </c>
      <c r="E165" s="1893"/>
      <c r="F165" s="2811">
        <v>0</v>
      </c>
      <c r="G165" s="2919" t="s">
        <v>2182</v>
      </c>
    </row>
    <row r="166" spans="1:8" x14ac:dyDescent="0.2">
      <c r="A166" s="1894"/>
      <c r="B166" s="737" t="s">
        <v>3</v>
      </c>
      <c r="C166" s="1266" t="s">
        <v>2180</v>
      </c>
      <c r="D166" s="1869" t="s">
        <v>2183</v>
      </c>
      <c r="E166" s="1895"/>
      <c r="F166" s="2811"/>
      <c r="G166" s="1896"/>
    </row>
    <row r="167" spans="1:8" ht="22.5" x14ac:dyDescent="0.2">
      <c r="A167" s="1892">
        <v>4000</v>
      </c>
      <c r="B167" s="737" t="s">
        <v>3</v>
      </c>
      <c r="C167" s="831" t="s">
        <v>2184</v>
      </c>
      <c r="D167" s="1869" t="s">
        <v>2185</v>
      </c>
      <c r="E167" s="1893"/>
      <c r="F167" s="2811">
        <v>0</v>
      </c>
      <c r="G167" s="2919" t="s">
        <v>2186</v>
      </c>
    </row>
    <row r="168" spans="1:8" ht="22.5" x14ac:dyDescent="0.2">
      <c r="A168" s="1894"/>
      <c r="B168" s="737" t="s">
        <v>3</v>
      </c>
      <c r="C168" s="831" t="s">
        <v>2184</v>
      </c>
      <c r="D168" s="1869" t="s">
        <v>2187</v>
      </c>
      <c r="E168" s="1895"/>
      <c r="F168" s="2811"/>
      <c r="G168" s="1896"/>
    </row>
    <row r="169" spans="1:8" ht="22.5" x14ac:dyDescent="0.2">
      <c r="A169" s="1249"/>
      <c r="B169" s="750" t="s">
        <v>3</v>
      </c>
      <c r="C169" s="1851">
        <v>7620011705</v>
      </c>
      <c r="D169" s="1818" t="s">
        <v>2188</v>
      </c>
      <c r="E169" s="1846"/>
      <c r="F169" s="2908">
        <v>5</v>
      </c>
      <c r="G169" s="1252" t="s">
        <v>2189</v>
      </c>
    </row>
    <row r="170" spans="1:8" ht="23.25" thickBot="1" x14ac:dyDescent="0.25">
      <c r="A170" s="3412"/>
      <c r="B170" s="1852" t="s">
        <v>3</v>
      </c>
      <c r="C170" s="1853">
        <v>7620011705</v>
      </c>
      <c r="D170" s="1098" t="s">
        <v>2190</v>
      </c>
      <c r="E170" s="3413"/>
      <c r="F170" s="3414"/>
      <c r="G170" s="1260"/>
    </row>
    <row r="171" spans="1:8" x14ac:dyDescent="0.2">
      <c r="B171" s="897"/>
      <c r="C171" s="897"/>
    </row>
    <row r="172" spans="1:8" s="1367" customFormat="1" ht="18.75" customHeight="1" x14ac:dyDescent="0.2">
      <c r="A172" s="897"/>
      <c r="B172" s="468" t="s">
        <v>2040</v>
      </c>
      <c r="C172" s="1827"/>
      <c r="D172" s="468"/>
      <c r="E172" s="468"/>
      <c r="F172" s="1856"/>
      <c r="G172" s="1856"/>
      <c r="H172" s="468"/>
    </row>
    <row r="173" spans="1:8" s="1367" customFormat="1" ht="12" thickBot="1" x14ac:dyDescent="0.25">
      <c r="A173" s="897"/>
      <c r="B173" s="851"/>
      <c r="C173" s="852"/>
      <c r="D173" s="1834"/>
      <c r="E173" s="183"/>
      <c r="F173" s="1835"/>
      <c r="G173" s="101" t="s">
        <v>73</v>
      </c>
    </row>
    <row r="174" spans="1:8" s="1367" customFormat="1" ht="31.5" customHeight="1" thickBot="1" x14ac:dyDescent="0.25">
      <c r="A174" s="3271" t="s">
        <v>7</v>
      </c>
      <c r="B174" s="2524" t="s">
        <v>91</v>
      </c>
      <c r="C174" s="2527" t="s">
        <v>2041</v>
      </c>
      <c r="D174" s="3274" t="s">
        <v>387</v>
      </c>
      <c r="E174" s="2598" t="s">
        <v>94</v>
      </c>
      <c r="F174" s="3270" t="s">
        <v>2656</v>
      </c>
      <c r="G174" s="3128" t="s">
        <v>95</v>
      </c>
    </row>
    <row r="175" spans="1:8" s="1367" customFormat="1" ht="15" customHeight="1" thickBot="1" x14ac:dyDescent="0.25">
      <c r="A175" s="1857" t="s">
        <v>177</v>
      </c>
      <c r="B175" s="109" t="s">
        <v>3</v>
      </c>
      <c r="C175" s="470" t="s">
        <v>96</v>
      </c>
      <c r="D175" s="297" t="s">
        <v>97</v>
      </c>
      <c r="E175" s="1887" t="s">
        <v>177</v>
      </c>
      <c r="F175" s="1887" t="s">
        <v>177</v>
      </c>
      <c r="G175" s="611" t="s">
        <v>10</v>
      </c>
    </row>
    <row r="176" spans="1:8" s="1367" customFormat="1" ht="38.25" customHeight="1" x14ac:dyDescent="0.2">
      <c r="A176" s="1881">
        <v>22600</v>
      </c>
      <c r="B176" s="737" t="s">
        <v>3</v>
      </c>
      <c r="C176" s="1851">
        <v>7620021702</v>
      </c>
      <c r="D176" s="417" t="s">
        <v>2191</v>
      </c>
      <c r="E176" s="1882"/>
      <c r="F176" s="2579">
        <v>0</v>
      </c>
      <c r="G176" s="1257" t="s">
        <v>2192</v>
      </c>
    </row>
    <row r="177" spans="1:7" s="1367" customFormat="1" ht="22.5" customHeight="1" x14ac:dyDescent="0.2">
      <c r="A177" s="1881"/>
      <c r="B177" s="737" t="s">
        <v>3</v>
      </c>
      <c r="C177" s="1851">
        <v>7620021702</v>
      </c>
      <c r="D177" s="417" t="s">
        <v>2193</v>
      </c>
      <c r="E177" s="1882"/>
      <c r="F177" s="2579"/>
      <c r="G177" s="1257"/>
    </row>
    <row r="178" spans="1:7" ht="22.5" x14ac:dyDescent="0.2">
      <c r="A178" s="1249">
        <v>2650</v>
      </c>
      <c r="B178" s="1822" t="s">
        <v>3</v>
      </c>
      <c r="C178" s="1851">
        <v>7620041701</v>
      </c>
      <c r="D178" s="744" t="s">
        <v>2194</v>
      </c>
      <c r="E178" s="1846"/>
      <c r="F178" s="2906">
        <v>300</v>
      </c>
      <c r="G178" s="493" t="s">
        <v>2195</v>
      </c>
    </row>
    <row r="179" spans="1:7" x14ac:dyDescent="0.2">
      <c r="A179" s="1863"/>
      <c r="B179" s="737" t="s">
        <v>3</v>
      </c>
      <c r="C179" s="1851">
        <v>7620041701</v>
      </c>
      <c r="D179" s="744" t="s">
        <v>2196</v>
      </c>
      <c r="E179" s="1864"/>
      <c r="F179" s="2906"/>
      <c r="G179" s="493"/>
    </row>
    <row r="180" spans="1:7" ht="56.25" x14ac:dyDescent="0.2">
      <c r="A180" s="1254">
        <v>2100</v>
      </c>
      <c r="B180" s="1822" t="s">
        <v>3</v>
      </c>
      <c r="C180" s="1851">
        <v>7620051704</v>
      </c>
      <c r="D180" s="1876" t="s">
        <v>2197</v>
      </c>
      <c r="E180" s="1843"/>
      <c r="F180" s="2909">
        <v>5600</v>
      </c>
      <c r="G180" s="1899" t="s">
        <v>2198</v>
      </c>
    </row>
    <row r="181" spans="1:7" ht="22.5" x14ac:dyDescent="0.2">
      <c r="A181" s="1863"/>
      <c r="B181" s="737" t="s">
        <v>3</v>
      </c>
      <c r="C181" s="1851">
        <v>7620051704</v>
      </c>
      <c r="D181" s="1876" t="s">
        <v>2199</v>
      </c>
      <c r="E181" s="1864"/>
      <c r="F181" s="2906"/>
      <c r="G181" s="493"/>
    </row>
    <row r="182" spans="1:7" s="1367" customFormat="1" ht="45" x14ac:dyDescent="0.2">
      <c r="A182" s="1249">
        <v>200</v>
      </c>
      <c r="B182" s="1900" t="s">
        <v>3</v>
      </c>
      <c r="C182" s="1901">
        <v>7620061702</v>
      </c>
      <c r="D182" s="1902" t="s">
        <v>2200</v>
      </c>
      <c r="E182" s="1846"/>
      <c r="F182" s="2910">
        <v>1000</v>
      </c>
      <c r="G182" s="1903" t="s">
        <v>2201</v>
      </c>
    </row>
    <row r="183" spans="1:7" s="1367" customFormat="1" ht="22.5" x14ac:dyDescent="0.2">
      <c r="A183" s="1529"/>
      <c r="B183" s="737" t="s">
        <v>3</v>
      </c>
      <c r="C183" s="2923">
        <v>7620061702</v>
      </c>
      <c r="D183" s="824" t="s">
        <v>2202</v>
      </c>
      <c r="E183" s="1532"/>
      <c r="F183" s="2811"/>
      <c r="G183" s="1886"/>
    </row>
    <row r="184" spans="1:7" s="1367" customFormat="1" ht="22.5" x14ac:dyDescent="0.2">
      <c r="A184" s="1249"/>
      <c r="B184" s="1900" t="s">
        <v>3</v>
      </c>
      <c r="C184" s="1845">
        <v>7620071702</v>
      </c>
      <c r="D184" s="1902" t="s">
        <v>2203</v>
      </c>
      <c r="E184" s="1846"/>
      <c r="F184" s="2910">
        <v>0</v>
      </c>
      <c r="G184" s="1903" t="s">
        <v>2204</v>
      </c>
    </row>
    <row r="185" spans="1:7" s="1367" customFormat="1" ht="22.5" x14ac:dyDescent="0.2">
      <c r="A185" s="1863"/>
      <c r="B185" s="737" t="s">
        <v>3</v>
      </c>
      <c r="C185" s="1837">
        <v>7620071702</v>
      </c>
      <c r="D185" s="824" t="s">
        <v>2205</v>
      </c>
      <c r="E185" s="1864"/>
      <c r="F185" s="2811"/>
      <c r="G185" s="1886"/>
    </row>
    <row r="186" spans="1:7" s="1367" customFormat="1" ht="45" x14ac:dyDescent="0.2">
      <c r="A186" s="1249">
        <v>200</v>
      </c>
      <c r="B186" s="737" t="s">
        <v>3</v>
      </c>
      <c r="C186" s="1845">
        <v>8620151448</v>
      </c>
      <c r="D186" s="1869" t="s">
        <v>2206</v>
      </c>
      <c r="E186" s="1846"/>
      <c r="F186" s="2913">
        <v>0</v>
      </c>
      <c r="G186" s="1842" t="s">
        <v>2207</v>
      </c>
    </row>
    <row r="187" spans="1:7" s="1367" customFormat="1" ht="22.5" x14ac:dyDescent="0.2">
      <c r="A187" s="1904"/>
      <c r="B187" s="737" t="s">
        <v>3</v>
      </c>
      <c r="C187" s="1845">
        <v>8620151448</v>
      </c>
      <c r="D187" s="1869" t="s">
        <v>2208</v>
      </c>
      <c r="E187" s="1905"/>
      <c r="F187" s="2913"/>
      <c r="G187" s="1844"/>
    </row>
    <row r="188" spans="1:7" s="1367" customFormat="1" ht="45" x14ac:dyDescent="0.2">
      <c r="A188" s="1249">
        <v>1400</v>
      </c>
      <c r="B188" s="737" t="s">
        <v>3</v>
      </c>
      <c r="C188" s="1845">
        <v>8620161448</v>
      </c>
      <c r="D188" s="1869" t="s">
        <v>2209</v>
      </c>
      <c r="E188" s="1846"/>
      <c r="F188" s="2913">
        <v>0</v>
      </c>
      <c r="G188" s="1842" t="s">
        <v>2210</v>
      </c>
    </row>
    <row r="189" spans="1:7" s="1367" customFormat="1" ht="22.5" x14ac:dyDescent="0.2">
      <c r="A189" s="1904"/>
      <c r="B189" s="737" t="s">
        <v>3</v>
      </c>
      <c r="C189" s="1845">
        <v>8620161448</v>
      </c>
      <c r="D189" s="1869" t="s">
        <v>2211</v>
      </c>
      <c r="E189" s="1905"/>
      <c r="F189" s="2913"/>
      <c r="G189" s="1844"/>
    </row>
    <row r="190" spans="1:7" s="1367" customFormat="1" ht="22.5" x14ac:dyDescent="0.2">
      <c r="A190" s="1249">
        <v>3900</v>
      </c>
      <c r="B190" s="1900" t="s">
        <v>3</v>
      </c>
      <c r="C190" s="1860">
        <v>9620051907</v>
      </c>
      <c r="D190" s="1875" t="s">
        <v>2212</v>
      </c>
      <c r="E190" s="1846"/>
      <c r="F190" s="2908">
        <v>100</v>
      </c>
      <c r="G190" s="1252" t="s">
        <v>2045</v>
      </c>
    </row>
    <row r="191" spans="1:7" s="1367" customFormat="1" ht="22.5" x14ac:dyDescent="0.2">
      <c r="A191" s="1863"/>
      <c r="B191" s="737" t="s">
        <v>3</v>
      </c>
      <c r="C191" s="1851">
        <v>9620051907</v>
      </c>
      <c r="D191" s="1876" t="s">
        <v>2213</v>
      </c>
      <c r="E191" s="1864"/>
      <c r="F191" s="2906"/>
      <c r="G191" s="1906"/>
    </row>
    <row r="192" spans="1:7" s="1367" customFormat="1" ht="33.75" x14ac:dyDescent="0.2">
      <c r="A192" s="1249">
        <v>1800</v>
      </c>
      <c r="B192" s="1900" t="s">
        <v>3</v>
      </c>
      <c r="C192" s="1860">
        <v>9620061907</v>
      </c>
      <c r="D192" s="1902" t="s">
        <v>2214</v>
      </c>
      <c r="E192" s="1846"/>
      <c r="F192" s="2914">
        <v>4000</v>
      </c>
      <c r="G192" s="1907" t="s">
        <v>2215</v>
      </c>
    </row>
    <row r="193" spans="1:8" s="1367" customFormat="1" ht="18.75" customHeight="1" x14ac:dyDescent="0.2">
      <c r="A193" s="1863"/>
      <c r="B193" s="737" t="s">
        <v>3</v>
      </c>
      <c r="C193" s="1851">
        <v>9620061907</v>
      </c>
      <c r="D193" s="824" t="s">
        <v>2216</v>
      </c>
      <c r="E193" s="1864"/>
      <c r="F193" s="2906"/>
      <c r="G193" s="493"/>
    </row>
    <row r="194" spans="1:8" s="1367" customFormat="1" ht="33.75" x14ac:dyDescent="0.2">
      <c r="A194" s="1908">
        <v>86000</v>
      </c>
      <c r="B194" s="1909" t="s">
        <v>3</v>
      </c>
      <c r="C194" s="1851">
        <v>14620020000</v>
      </c>
      <c r="D194" s="481" t="s">
        <v>2217</v>
      </c>
      <c r="E194" s="1910"/>
      <c r="F194" s="2915">
        <v>0</v>
      </c>
      <c r="G194" s="1257" t="s">
        <v>2192</v>
      </c>
    </row>
    <row r="195" spans="1:8" s="1367" customFormat="1" ht="22.5" x14ac:dyDescent="0.2">
      <c r="A195" s="1894"/>
      <c r="B195" s="1911" t="s">
        <v>3</v>
      </c>
      <c r="C195" s="1851">
        <v>14620020000</v>
      </c>
      <c r="D195" s="275" t="s">
        <v>2218</v>
      </c>
      <c r="E195" s="1895"/>
      <c r="F195" s="2916"/>
      <c r="G195" s="1912"/>
    </row>
    <row r="196" spans="1:8" s="1367" customFormat="1" ht="45" x14ac:dyDescent="0.2">
      <c r="A196" s="1913"/>
      <c r="B196" s="515" t="s">
        <v>3</v>
      </c>
      <c r="C196" s="1914">
        <v>4620381438</v>
      </c>
      <c r="D196" s="1871" t="s">
        <v>2219</v>
      </c>
      <c r="E196" s="1915"/>
      <c r="F196" s="2917">
        <v>200</v>
      </c>
      <c r="G196" s="1916" t="s">
        <v>2220</v>
      </c>
    </row>
    <row r="197" spans="1:8" s="1367" customFormat="1" ht="22.5" x14ac:dyDescent="0.2">
      <c r="A197" s="1913"/>
      <c r="B197" s="515" t="s">
        <v>3</v>
      </c>
      <c r="C197" s="1914">
        <v>4620381438</v>
      </c>
      <c r="D197" s="1871" t="s">
        <v>2221</v>
      </c>
      <c r="E197" s="1915"/>
      <c r="F197" s="2917"/>
      <c r="G197" s="1916"/>
    </row>
    <row r="198" spans="1:8" s="1367" customFormat="1" ht="22.5" x14ac:dyDescent="0.2">
      <c r="A198" s="1913"/>
      <c r="B198" s="515" t="s">
        <v>3</v>
      </c>
      <c r="C198" s="1914">
        <v>4620391442</v>
      </c>
      <c r="D198" s="1871" t="s">
        <v>2222</v>
      </c>
      <c r="E198" s="1915"/>
      <c r="F198" s="2917">
        <v>0</v>
      </c>
      <c r="G198" s="1916" t="s">
        <v>2223</v>
      </c>
    </row>
    <row r="199" spans="1:8" s="1367" customFormat="1" ht="22.5" x14ac:dyDescent="0.2">
      <c r="A199" s="1913"/>
      <c r="B199" s="515" t="s">
        <v>3</v>
      </c>
      <c r="C199" s="1914">
        <v>4620391442</v>
      </c>
      <c r="D199" s="1871" t="s">
        <v>2224</v>
      </c>
      <c r="E199" s="1915"/>
      <c r="F199" s="2917"/>
      <c r="G199" s="1916"/>
    </row>
    <row r="200" spans="1:8" s="1367" customFormat="1" ht="33.75" x14ac:dyDescent="0.2">
      <c r="A200" s="1913"/>
      <c r="B200" s="515" t="s">
        <v>3</v>
      </c>
      <c r="C200" s="1914">
        <v>4620401433</v>
      </c>
      <c r="D200" s="1871" t="s">
        <v>2225</v>
      </c>
      <c r="E200" s="1915"/>
      <c r="F200" s="2917">
        <v>150</v>
      </c>
      <c r="G200" s="1916" t="s">
        <v>2226</v>
      </c>
    </row>
    <row r="201" spans="1:8" s="1367" customFormat="1" ht="22.5" x14ac:dyDescent="0.2">
      <c r="A201" s="1913"/>
      <c r="B201" s="515" t="s">
        <v>3</v>
      </c>
      <c r="C201" s="1914">
        <v>4620401433</v>
      </c>
      <c r="D201" s="1871" t="s">
        <v>2227</v>
      </c>
      <c r="E201" s="1915"/>
      <c r="F201" s="2917"/>
      <c r="G201" s="1916"/>
    </row>
    <row r="202" spans="1:8" s="1367" customFormat="1" ht="22.5" x14ac:dyDescent="0.2">
      <c r="A202" s="1913"/>
      <c r="B202" s="515" t="s">
        <v>3</v>
      </c>
      <c r="C202" s="1917">
        <v>4620431434</v>
      </c>
      <c r="D202" s="1871" t="s">
        <v>2228</v>
      </c>
      <c r="E202" s="1915"/>
      <c r="F202" s="2917">
        <v>0</v>
      </c>
      <c r="G202" s="1916" t="s">
        <v>2229</v>
      </c>
    </row>
    <row r="203" spans="1:8" s="1367" customFormat="1" ht="21" customHeight="1" x14ac:dyDescent="0.2">
      <c r="A203" s="1894"/>
      <c r="B203" s="1911" t="s">
        <v>3</v>
      </c>
      <c r="C203" s="3410">
        <v>4620431434</v>
      </c>
      <c r="D203" s="1871" t="s">
        <v>2230</v>
      </c>
      <c r="E203" s="1895"/>
      <c r="F203" s="2916"/>
      <c r="G203" s="3411"/>
    </row>
    <row r="204" spans="1:8" ht="22.5" x14ac:dyDescent="0.2">
      <c r="A204" s="3405"/>
      <c r="B204" s="509" t="s">
        <v>3</v>
      </c>
      <c r="C204" s="3406">
        <v>4620441424</v>
      </c>
      <c r="D204" s="3400" t="s">
        <v>2231</v>
      </c>
      <c r="E204" s="3407"/>
      <c r="F204" s="3408">
        <v>0</v>
      </c>
      <c r="G204" s="3409" t="s">
        <v>2229</v>
      </c>
    </row>
    <row r="205" spans="1:8" ht="23.25" thickBot="1" x14ac:dyDescent="0.25">
      <c r="A205" s="1919"/>
      <c r="B205" s="2924" t="s">
        <v>3</v>
      </c>
      <c r="C205" s="2925">
        <v>4620441424</v>
      </c>
      <c r="D205" s="2926" t="s">
        <v>2232</v>
      </c>
      <c r="E205" s="2927"/>
      <c r="F205" s="2918"/>
      <c r="G205" s="1922"/>
    </row>
    <row r="206" spans="1:8" x14ac:dyDescent="0.2">
      <c r="A206" s="3415"/>
      <c r="B206" s="509"/>
      <c r="C206" s="1855"/>
      <c r="D206" s="3359"/>
      <c r="E206" s="3415"/>
      <c r="F206" s="1662"/>
      <c r="G206" s="3416"/>
      <c r="H206" s="1049"/>
    </row>
    <row r="207" spans="1:8" ht="15.75" x14ac:dyDescent="0.2">
      <c r="B207" s="468" t="s">
        <v>2040</v>
      </c>
      <c r="C207" s="3324"/>
      <c r="D207" s="468"/>
      <c r="E207" s="468"/>
      <c r="F207" s="1856"/>
      <c r="G207" s="1856"/>
    </row>
    <row r="208" spans="1:8" ht="12" thickBot="1" x14ac:dyDescent="0.25">
      <c r="B208" s="851"/>
      <c r="C208" s="852"/>
      <c r="D208" s="1834"/>
      <c r="E208" s="183"/>
      <c r="F208" s="1835"/>
      <c r="G208" s="101" t="s">
        <v>73</v>
      </c>
    </row>
    <row r="209" spans="1:7" ht="23.25" thickBot="1" x14ac:dyDescent="0.25">
      <c r="A209" s="3271" t="s">
        <v>7</v>
      </c>
      <c r="B209" s="2524" t="s">
        <v>91</v>
      </c>
      <c r="C209" s="2527" t="s">
        <v>2041</v>
      </c>
      <c r="D209" s="3274" t="s">
        <v>387</v>
      </c>
      <c r="E209" s="2598" t="s">
        <v>94</v>
      </c>
      <c r="F209" s="3270" t="s">
        <v>2656</v>
      </c>
      <c r="G209" s="3128" t="s">
        <v>95</v>
      </c>
    </row>
    <row r="210" spans="1:7" ht="12" thickBot="1" x14ac:dyDescent="0.25">
      <c r="A210" s="1857" t="s">
        <v>177</v>
      </c>
      <c r="B210" s="109" t="s">
        <v>3</v>
      </c>
      <c r="C210" s="470" t="s">
        <v>96</v>
      </c>
      <c r="D210" s="297" t="s">
        <v>97</v>
      </c>
      <c r="E210" s="1887" t="s">
        <v>177</v>
      </c>
      <c r="F210" s="1887" t="s">
        <v>177</v>
      </c>
      <c r="G210" s="611" t="s">
        <v>10</v>
      </c>
    </row>
    <row r="211" spans="1:7" ht="22.5" x14ac:dyDescent="0.2">
      <c r="A211" s="3405"/>
      <c r="B211" s="509" t="s">
        <v>3</v>
      </c>
      <c r="C211" s="3406">
        <v>4620451448</v>
      </c>
      <c r="D211" s="3400" t="s">
        <v>2233</v>
      </c>
      <c r="E211" s="3407"/>
      <c r="F211" s="3408">
        <v>0</v>
      </c>
      <c r="G211" s="3409" t="s">
        <v>2229</v>
      </c>
    </row>
    <row r="212" spans="1:7" ht="22.5" x14ac:dyDescent="0.2">
      <c r="A212" s="1913"/>
      <c r="B212" s="515" t="s">
        <v>3</v>
      </c>
      <c r="C212" s="1917">
        <v>4620451448</v>
      </c>
      <c r="D212" s="1871" t="s">
        <v>2234</v>
      </c>
      <c r="E212" s="1915"/>
      <c r="F212" s="2917"/>
      <c r="G212" s="1916"/>
    </row>
    <row r="213" spans="1:7" ht="33.75" x14ac:dyDescent="0.2">
      <c r="A213" s="1913"/>
      <c r="B213" s="515" t="s">
        <v>3</v>
      </c>
      <c r="C213" s="1917">
        <v>4620461430</v>
      </c>
      <c r="D213" s="1871" t="s">
        <v>2235</v>
      </c>
      <c r="E213" s="1915"/>
      <c r="F213" s="2917">
        <v>0</v>
      </c>
      <c r="G213" s="1916" t="s">
        <v>2236</v>
      </c>
    </row>
    <row r="214" spans="1:7" ht="22.5" x14ac:dyDescent="0.2">
      <c r="A214" s="1913"/>
      <c r="B214" s="515" t="s">
        <v>3</v>
      </c>
      <c r="C214" s="1917">
        <v>4620461430</v>
      </c>
      <c r="D214" s="1871" t="s">
        <v>2237</v>
      </c>
      <c r="E214" s="1915"/>
      <c r="F214" s="2917"/>
      <c r="G214" s="1916"/>
    </row>
    <row r="215" spans="1:7" ht="21" customHeight="1" thickBot="1" x14ac:dyDescent="0.25">
      <c r="A215" s="1913"/>
      <c r="B215" s="515" t="s">
        <v>3</v>
      </c>
      <c r="C215" s="1914"/>
      <c r="D215" s="838" t="s">
        <v>2238</v>
      </c>
      <c r="E215" s="1915"/>
      <c r="F215" s="2917">
        <v>0</v>
      </c>
      <c r="G215" s="1916"/>
    </row>
    <row r="216" spans="1:7" ht="33.75" x14ac:dyDescent="0.2">
      <c r="A216" s="1913"/>
      <c r="B216" s="515" t="s">
        <v>3</v>
      </c>
      <c r="C216" s="1914">
        <v>14620030000</v>
      </c>
      <c r="D216" s="1918" t="s">
        <v>2239</v>
      </c>
      <c r="E216" s="1915"/>
      <c r="F216" s="2917">
        <v>120</v>
      </c>
      <c r="G216" s="1916" t="s">
        <v>2240</v>
      </c>
    </row>
    <row r="217" spans="1:7" ht="23.25" thickBot="1" x14ac:dyDescent="0.25">
      <c r="A217" s="1919"/>
      <c r="B217" s="1852" t="s">
        <v>3</v>
      </c>
      <c r="C217" s="1853">
        <v>14620030000</v>
      </c>
      <c r="D217" s="1920" t="s">
        <v>2241</v>
      </c>
      <c r="E217" s="1921"/>
      <c r="F217" s="2918"/>
      <c r="G217" s="1922"/>
    </row>
    <row r="219" spans="1:7" x14ac:dyDescent="0.2">
      <c r="B219" s="897"/>
    </row>
    <row r="220" spans="1:7" x14ac:dyDescent="0.2">
      <c r="B220" s="897"/>
    </row>
    <row r="221" spans="1:7" x14ac:dyDescent="0.2">
      <c r="B221" s="897"/>
    </row>
    <row r="222" spans="1:7" x14ac:dyDescent="0.2">
      <c r="B222" s="897"/>
    </row>
    <row r="223" spans="1:7" x14ac:dyDescent="0.2">
      <c r="B223" s="897"/>
    </row>
    <row r="224" spans="1:7" x14ac:dyDescent="0.2">
      <c r="B224" s="897"/>
    </row>
    <row r="225" spans="2:8" x14ac:dyDescent="0.2">
      <c r="B225" s="897"/>
    </row>
    <row r="226" spans="2:8" x14ac:dyDescent="0.2">
      <c r="B226" s="897"/>
    </row>
    <row r="227" spans="2:8" x14ac:dyDescent="0.2">
      <c r="B227" s="897"/>
    </row>
    <row r="228" spans="2:8" x14ac:dyDescent="0.2">
      <c r="B228" s="897"/>
    </row>
    <row r="229" spans="2:8" x14ac:dyDescent="0.2">
      <c r="B229" s="897"/>
    </row>
    <row r="230" spans="2:8" x14ac:dyDescent="0.2">
      <c r="B230" s="897"/>
    </row>
    <row r="231" spans="2:8" x14ac:dyDescent="0.2">
      <c r="B231" s="897"/>
    </row>
    <row r="232" spans="2:8" x14ac:dyDescent="0.2">
      <c r="B232" s="509"/>
      <c r="C232" s="1482"/>
      <c r="D232" s="97"/>
      <c r="E232" s="1367"/>
      <c r="F232" s="1367"/>
      <c r="G232" s="1367"/>
      <c r="H232" s="1367"/>
    </row>
    <row r="233" spans="2:8" x14ac:dyDescent="0.2">
      <c r="D233" s="182"/>
    </row>
  </sheetData>
  <mergeCells count="4">
    <mergeCell ref="C5:E5"/>
    <mergeCell ref="G26:G28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fitToWidth="0" fitToHeight="0" orientation="portrait" r:id="rId1"/>
  <headerFooter alignWithMargins="0"/>
  <rowBreaks count="4" manualBreakCount="4">
    <brk id="54" max="16383" man="1"/>
    <brk id="131" max="16383" man="1"/>
    <brk id="170" max="16383" man="1"/>
    <brk id="205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73"/>
  <sheetViews>
    <sheetView zoomScaleNormal="100" zoomScaleSheetLayoutView="75" workbookViewId="0">
      <selection activeCell="A3" sqref="A3:G3"/>
    </sheetView>
  </sheetViews>
  <sheetFormatPr defaultColWidth="9.140625" defaultRowHeight="11.25" x14ac:dyDescent="0.25"/>
  <cols>
    <col min="1" max="1" width="9.7109375" style="1452" customWidth="1"/>
    <col min="2" max="2" width="3.5703125" style="1923" customWidth="1"/>
    <col min="3" max="3" width="10" style="1452" customWidth="1"/>
    <col min="4" max="4" width="45.140625" style="1924" customWidth="1"/>
    <col min="5" max="5" width="12.7109375" style="1924" customWidth="1"/>
    <col min="6" max="6" width="12.7109375" style="1452" customWidth="1"/>
    <col min="7" max="7" width="28.7109375" style="1452" customWidth="1"/>
    <col min="8" max="8" width="9.42578125" style="1924" customWidth="1"/>
    <col min="9" max="16384" width="9.140625" style="1452"/>
  </cols>
  <sheetData>
    <row r="1" spans="1:9" ht="18" x14ac:dyDescent="0.25">
      <c r="A1" s="3431" t="s">
        <v>489</v>
      </c>
      <c r="B1" s="3432"/>
      <c r="C1" s="3432"/>
      <c r="D1" s="3432"/>
      <c r="E1" s="3432"/>
      <c r="F1" s="3432"/>
      <c r="G1" s="3433"/>
      <c r="H1" s="1"/>
    </row>
    <row r="2" spans="1:9" x14ac:dyDescent="0.25">
      <c r="F2" s="1925"/>
      <c r="G2" s="1925"/>
      <c r="H2" s="1926"/>
    </row>
    <row r="3" spans="1:9" s="1927" customFormat="1" ht="15.75" x14ac:dyDescent="0.25">
      <c r="A3" s="3610" t="s">
        <v>2242</v>
      </c>
      <c r="B3" s="3611"/>
      <c r="C3" s="3611"/>
      <c r="D3" s="3611"/>
      <c r="E3" s="3611"/>
      <c r="F3" s="3611"/>
      <c r="G3" s="3612"/>
      <c r="H3" s="3326"/>
    </row>
    <row r="4" spans="1:9" s="1927" customFormat="1" ht="15.75" x14ac:dyDescent="0.25">
      <c r="B4" s="1928"/>
      <c r="C4" s="1928"/>
      <c r="D4" s="1929"/>
      <c r="E4" s="1929"/>
      <c r="F4" s="1928"/>
      <c r="G4" s="1928"/>
      <c r="H4" s="1929"/>
    </row>
    <row r="5" spans="1:9" s="1933" customFormat="1" ht="15.75" x14ac:dyDescent="0.25">
      <c r="A5" s="1927"/>
      <c r="B5" s="1930"/>
      <c r="C5" s="3609" t="s">
        <v>72</v>
      </c>
      <c r="D5" s="3609"/>
      <c r="E5" s="3609"/>
      <c r="F5" s="1931"/>
      <c r="G5" s="2542"/>
      <c r="H5" s="1932"/>
    </row>
    <row r="6" spans="1:9" s="1924" customFormat="1" ht="12" thickBot="1" x14ac:dyDescent="0.3">
      <c r="A6" s="1452"/>
      <c r="B6" s="1934"/>
      <c r="C6" s="1934"/>
      <c r="D6" s="1935"/>
      <c r="E6" s="1936"/>
      <c r="F6" s="1936" t="s">
        <v>73</v>
      </c>
      <c r="G6" s="1937"/>
      <c r="H6" s="1938"/>
    </row>
    <row r="7" spans="1:9" s="1942" customFormat="1" ht="31.5" customHeight="1" thickBot="1" x14ac:dyDescent="0.3">
      <c r="A7" s="1939"/>
      <c r="B7" s="2885"/>
      <c r="C7" s="2543" t="s">
        <v>74</v>
      </c>
      <c r="D7" s="2544" t="s">
        <v>75</v>
      </c>
      <c r="E7" s="2514" t="s">
        <v>2570</v>
      </c>
      <c r="F7" s="3270" t="s">
        <v>2656</v>
      </c>
      <c r="G7" s="1940"/>
      <c r="H7" s="1941"/>
    </row>
    <row r="8" spans="1:9" s="1924" customFormat="1" ht="12" thickBot="1" x14ac:dyDescent="0.3">
      <c r="A8" s="1452"/>
      <c r="B8" s="1943"/>
      <c r="C8" s="1944" t="s">
        <v>296</v>
      </c>
      <c r="D8" s="1945" t="s">
        <v>297</v>
      </c>
      <c r="E8" s="3111">
        <f>SUM(E9:E13)</f>
        <v>409531.27999999997</v>
      </c>
      <c r="F8" s="3111">
        <f>SUM(F9:F13)</f>
        <v>394692.29</v>
      </c>
      <c r="G8" s="1946"/>
      <c r="H8" s="1926"/>
    </row>
    <row r="9" spans="1:9" s="925" customFormat="1" ht="12.75" x14ac:dyDescent="0.25">
      <c r="A9" s="927"/>
      <c r="B9" s="675"/>
      <c r="C9" s="2710" t="s">
        <v>78</v>
      </c>
      <c r="D9" s="2886" t="s">
        <v>79</v>
      </c>
      <c r="E9" s="3112">
        <v>32087.7</v>
      </c>
      <c r="F9" s="3113">
        <f>F18</f>
        <v>30804.2</v>
      </c>
      <c r="G9" s="676"/>
    </row>
    <row r="10" spans="1:9" s="925" customFormat="1" ht="12.75" x14ac:dyDescent="0.25">
      <c r="A10" s="927"/>
      <c r="B10" s="675"/>
      <c r="C10" s="2702" t="s">
        <v>2243</v>
      </c>
      <c r="D10" s="2859" t="s">
        <v>2244</v>
      </c>
      <c r="E10" s="3114">
        <v>338887.33999999997</v>
      </c>
      <c r="F10" s="3115">
        <f>F47</f>
        <v>325331.84999999998</v>
      </c>
      <c r="G10" s="676"/>
    </row>
    <row r="11" spans="1:9" s="925" customFormat="1" ht="12.75" x14ac:dyDescent="0.25">
      <c r="A11" s="927"/>
      <c r="B11" s="675"/>
      <c r="C11" s="2702" t="s">
        <v>80</v>
      </c>
      <c r="D11" s="2859" t="s">
        <v>81</v>
      </c>
      <c r="E11" s="3116">
        <v>12400</v>
      </c>
      <c r="F11" s="3117">
        <f>F112</f>
        <v>12400</v>
      </c>
      <c r="G11" s="676"/>
    </row>
    <row r="12" spans="1:9" s="925" customFormat="1" ht="12.75" x14ac:dyDescent="0.25">
      <c r="A12" s="927"/>
      <c r="B12" s="675"/>
      <c r="C12" s="2702" t="s">
        <v>84</v>
      </c>
      <c r="D12" s="2859" t="s">
        <v>85</v>
      </c>
      <c r="E12" s="3114">
        <v>17000</v>
      </c>
      <c r="F12" s="3115">
        <f>F145</f>
        <v>17000</v>
      </c>
      <c r="G12" s="678"/>
    </row>
    <row r="13" spans="1:9" s="925" customFormat="1" ht="13.5" thickBot="1" x14ac:dyDescent="0.3">
      <c r="A13" s="927"/>
      <c r="B13" s="675"/>
      <c r="C13" s="2706" t="s">
        <v>2245</v>
      </c>
      <c r="D13" s="2860" t="s">
        <v>2246</v>
      </c>
      <c r="E13" s="3118">
        <v>9156.24</v>
      </c>
      <c r="F13" s="3119">
        <f>F163</f>
        <v>9156.24</v>
      </c>
      <c r="G13" s="678"/>
    </row>
    <row r="14" spans="1:9" s="1927" customFormat="1" ht="15.75" customHeight="1" x14ac:dyDescent="0.25">
      <c r="B14" s="1947"/>
      <c r="C14" s="1948"/>
      <c r="D14" s="1949"/>
      <c r="E14" s="1949"/>
      <c r="F14" s="1950"/>
      <c r="G14" s="1950"/>
      <c r="H14" s="1951"/>
    </row>
    <row r="15" spans="1:9" ht="15.75" x14ac:dyDescent="0.25">
      <c r="B15" s="1930" t="s">
        <v>2247</v>
      </c>
      <c r="C15" s="1930"/>
      <c r="D15" s="1952"/>
      <c r="E15" s="1952"/>
      <c r="F15" s="1930"/>
      <c r="G15" s="1930"/>
      <c r="H15" s="1952"/>
    </row>
    <row r="16" spans="1:9" ht="12" thickBot="1" x14ac:dyDescent="0.3">
      <c r="B16" s="1934"/>
      <c r="C16" s="1934"/>
      <c r="D16" s="1935"/>
      <c r="E16" s="1936"/>
      <c r="F16" s="1953"/>
      <c r="G16" s="1936" t="s">
        <v>73</v>
      </c>
      <c r="H16" s="1452"/>
      <c r="I16" s="3269"/>
    </row>
    <row r="17" spans="1:9" ht="30.75" customHeight="1" thickBot="1" x14ac:dyDescent="0.3">
      <c r="A17" s="2547" t="s">
        <v>7</v>
      </c>
      <c r="B17" s="2543" t="s">
        <v>91</v>
      </c>
      <c r="C17" s="2546" t="s">
        <v>2248</v>
      </c>
      <c r="D17" s="2530" t="s">
        <v>93</v>
      </c>
      <c r="E17" s="2598" t="s">
        <v>94</v>
      </c>
      <c r="F17" s="3270" t="s">
        <v>2656</v>
      </c>
      <c r="G17" s="2515" t="s">
        <v>95</v>
      </c>
      <c r="H17" s="1452"/>
      <c r="I17" s="3269"/>
    </row>
    <row r="18" spans="1:9" ht="12" thickBot="1" x14ac:dyDescent="0.3">
      <c r="A18" s="1954">
        <f>A19+A27</f>
        <v>33587.699999999997</v>
      </c>
      <c r="B18" s="1955" t="s">
        <v>3</v>
      </c>
      <c r="C18" s="1956" t="s">
        <v>96</v>
      </c>
      <c r="D18" s="1945" t="s">
        <v>97</v>
      </c>
      <c r="E18" s="1957">
        <f>E19+E27</f>
        <v>32087.7</v>
      </c>
      <c r="F18" s="1954">
        <f>F19+F27</f>
        <v>30804.2</v>
      </c>
      <c r="G18" s="1958" t="s">
        <v>10</v>
      </c>
      <c r="H18" s="1452"/>
    </row>
    <row r="19" spans="1:9" ht="12.75" customHeight="1" x14ac:dyDescent="0.25">
      <c r="A19" s="1959">
        <f>SUM(A20:A26)</f>
        <v>29797.7</v>
      </c>
      <c r="B19" s="1960" t="s">
        <v>98</v>
      </c>
      <c r="C19" s="1961" t="s">
        <v>2249</v>
      </c>
      <c r="D19" s="1962" t="s">
        <v>2250</v>
      </c>
      <c r="E19" s="1963">
        <v>29797.7</v>
      </c>
      <c r="F19" s="2837">
        <f>SUM(F20:F26)</f>
        <v>28606.2</v>
      </c>
      <c r="G19" s="1964"/>
      <c r="H19" s="1452"/>
    </row>
    <row r="20" spans="1:9" ht="12.75" customHeight="1" x14ac:dyDescent="0.25">
      <c r="A20" s="1965">
        <v>17750</v>
      </c>
      <c r="B20" s="1966" t="s">
        <v>107</v>
      </c>
      <c r="C20" s="1967" t="s">
        <v>2251</v>
      </c>
      <c r="D20" s="1968" t="s">
        <v>2252</v>
      </c>
      <c r="E20" s="1969"/>
      <c r="F20" s="2838">
        <f>18550-491.5</f>
        <v>18058.5</v>
      </c>
      <c r="G20" s="1970"/>
      <c r="H20" s="1452"/>
    </row>
    <row r="21" spans="1:9" ht="21.75" customHeight="1" x14ac:dyDescent="0.25">
      <c r="A21" s="1965">
        <v>3700</v>
      </c>
      <c r="B21" s="1966" t="s">
        <v>107</v>
      </c>
      <c r="C21" s="1967" t="s">
        <v>2253</v>
      </c>
      <c r="D21" s="1971" t="s">
        <v>2254</v>
      </c>
      <c r="E21" s="1969"/>
      <c r="F21" s="2838">
        <v>2000</v>
      </c>
      <c r="G21" s="1970" t="s">
        <v>2255</v>
      </c>
      <c r="H21" s="1452"/>
    </row>
    <row r="22" spans="1:9" ht="12.75" customHeight="1" x14ac:dyDescent="0.25">
      <c r="A22" s="1965">
        <v>3940</v>
      </c>
      <c r="B22" s="1966" t="s">
        <v>107</v>
      </c>
      <c r="C22" s="1967" t="s">
        <v>2256</v>
      </c>
      <c r="D22" s="1968" t="s">
        <v>2257</v>
      </c>
      <c r="E22" s="1969"/>
      <c r="F22" s="2838">
        <v>4120</v>
      </c>
      <c r="G22" s="1970"/>
      <c r="H22" s="1452"/>
    </row>
    <row r="23" spans="1:9" ht="12.75" customHeight="1" x14ac:dyDescent="0.25">
      <c r="A23" s="1965">
        <v>54</v>
      </c>
      <c r="B23" s="1966" t="s">
        <v>107</v>
      </c>
      <c r="C23" s="1967" t="s">
        <v>2258</v>
      </c>
      <c r="D23" s="1968" t="s">
        <v>2259</v>
      </c>
      <c r="E23" s="1969"/>
      <c r="F23" s="2838">
        <v>54</v>
      </c>
      <c r="G23" s="1970"/>
      <c r="H23" s="1452"/>
    </row>
    <row r="24" spans="1:9" ht="12.75" customHeight="1" x14ac:dyDescent="0.25">
      <c r="A24" s="1965">
        <v>5</v>
      </c>
      <c r="B24" s="1966" t="s">
        <v>107</v>
      </c>
      <c r="C24" s="1967" t="s">
        <v>2260</v>
      </c>
      <c r="D24" s="1968" t="s">
        <v>2261</v>
      </c>
      <c r="E24" s="1969"/>
      <c r="F24" s="2838">
        <v>5</v>
      </c>
      <c r="G24" s="1970"/>
      <c r="H24" s="1452"/>
    </row>
    <row r="25" spans="1:9" ht="12.75" customHeight="1" x14ac:dyDescent="0.25">
      <c r="A25" s="1972">
        <v>73.7</v>
      </c>
      <c r="B25" s="1973" t="s">
        <v>107</v>
      </c>
      <c r="C25" s="1974" t="s">
        <v>2262</v>
      </c>
      <c r="D25" s="1226" t="s">
        <v>2263</v>
      </c>
      <c r="E25" s="1975"/>
      <c r="F25" s="2839">
        <v>73.7</v>
      </c>
      <c r="G25" s="1970"/>
      <c r="H25" s="1452"/>
    </row>
    <row r="26" spans="1:9" ht="12.75" customHeight="1" x14ac:dyDescent="0.25">
      <c r="A26" s="1976">
        <v>4275</v>
      </c>
      <c r="B26" s="1977" t="s">
        <v>107</v>
      </c>
      <c r="C26" s="1974" t="s">
        <v>2264</v>
      </c>
      <c r="D26" s="1978" t="s">
        <v>2265</v>
      </c>
      <c r="E26" s="1979"/>
      <c r="F26" s="2840">
        <f>4995-700</f>
        <v>4295</v>
      </c>
      <c r="G26" s="3311"/>
      <c r="H26" s="1452"/>
    </row>
    <row r="27" spans="1:9" ht="12.75" customHeight="1" x14ac:dyDescent="0.25">
      <c r="A27" s="1980">
        <f>SUM(A28:A42)</f>
        <v>3790</v>
      </c>
      <c r="B27" s="1981" t="s">
        <v>98</v>
      </c>
      <c r="C27" s="1982" t="s">
        <v>2249</v>
      </c>
      <c r="D27" s="1983" t="s">
        <v>2266</v>
      </c>
      <c r="E27" s="1984">
        <v>2290</v>
      </c>
      <c r="F27" s="2841">
        <f>SUM(F28:F42)</f>
        <v>2198</v>
      </c>
      <c r="G27" s="1985"/>
      <c r="H27" s="1452"/>
    </row>
    <row r="28" spans="1:9" ht="12.75" customHeight="1" x14ac:dyDescent="0.25">
      <c r="A28" s="1986">
        <v>5</v>
      </c>
      <c r="B28" s="1966" t="s">
        <v>107</v>
      </c>
      <c r="C28" s="1974" t="s">
        <v>2267</v>
      </c>
      <c r="D28" s="1987" t="s">
        <v>2268</v>
      </c>
      <c r="E28" s="1988"/>
      <c r="F28" s="2842">
        <v>5</v>
      </c>
      <c r="G28" s="1989"/>
      <c r="H28" s="1452"/>
    </row>
    <row r="29" spans="1:9" ht="12.75" customHeight="1" x14ac:dyDescent="0.25">
      <c r="A29" s="1972">
        <v>140</v>
      </c>
      <c r="B29" s="1966" t="s">
        <v>107</v>
      </c>
      <c r="C29" s="1974" t="s">
        <v>2267</v>
      </c>
      <c r="D29" s="1990" t="s">
        <v>2269</v>
      </c>
      <c r="E29" s="1975"/>
      <c r="F29" s="2839">
        <v>100</v>
      </c>
      <c r="G29" s="1970"/>
      <c r="H29" s="1452"/>
    </row>
    <row r="30" spans="1:9" ht="12.75" customHeight="1" x14ac:dyDescent="0.25">
      <c r="A30" s="1972">
        <v>1200</v>
      </c>
      <c r="B30" s="1966" t="s">
        <v>107</v>
      </c>
      <c r="C30" s="1974" t="s">
        <v>2267</v>
      </c>
      <c r="D30" s="1990" t="s">
        <v>2270</v>
      </c>
      <c r="E30" s="1975"/>
      <c r="F30" s="2839">
        <v>250</v>
      </c>
      <c r="G30" s="1970" t="s">
        <v>2271</v>
      </c>
      <c r="H30" s="1452"/>
    </row>
    <row r="31" spans="1:9" ht="12.75" customHeight="1" x14ac:dyDescent="0.25">
      <c r="A31" s="1972">
        <v>600</v>
      </c>
      <c r="B31" s="1966" t="s">
        <v>107</v>
      </c>
      <c r="C31" s="1974" t="s">
        <v>2267</v>
      </c>
      <c r="D31" s="1990" t="s">
        <v>2272</v>
      </c>
      <c r="E31" s="1975"/>
      <c r="F31" s="2839">
        <v>150</v>
      </c>
      <c r="G31" s="1970"/>
      <c r="H31" s="1452"/>
    </row>
    <row r="32" spans="1:9" ht="12.75" customHeight="1" x14ac:dyDescent="0.25">
      <c r="A32" s="1972">
        <v>500</v>
      </c>
      <c r="B32" s="1966" t="s">
        <v>107</v>
      </c>
      <c r="C32" s="1974" t="s">
        <v>2267</v>
      </c>
      <c r="D32" s="1990" t="s">
        <v>2273</v>
      </c>
      <c r="E32" s="1975"/>
      <c r="F32" s="2839">
        <v>500</v>
      </c>
      <c r="G32" s="1970"/>
      <c r="H32" s="1452"/>
    </row>
    <row r="33" spans="1:9" ht="12.75" customHeight="1" x14ac:dyDescent="0.25">
      <c r="A33" s="1972">
        <v>100</v>
      </c>
      <c r="B33" s="1966" t="s">
        <v>107</v>
      </c>
      <c r="C33" s="1974" t="s">
        <v>2267</v>
      </c>
      <c r="D33" s="1990" t="s">
        <v>2274</v>
      </c>
      <c r="E33" s="1975"/>
      <c r="F33" s="2839">
        <v>100</v>
      </c>
      <c r="G33" s="1970"/>
      <c r="H33" s="1452"/>
    </row>
    <row r="34" spans="1:9" ht="12.75" customHeight="1" x14ac:dyDescent="0.25">
      <c r="A34" s="1972">
        <v>300</v>
      </c>
      <c r="B34" s="1966" t="s">
        <v>107</v>
      </c>
      <c r="C34" s="1974" t="s">
        <v>2267</v>
      </c>
      <c r="D34" s="1990" t="s">
        <v>2275</v>
      </c>
      <c r="E34" s="1975"/>
      <c r="F34" s="2839">
        <v>300</v>
      </c>
      <c r="G34" s="1970"/>
      <c r="H34" s="1452"/>
    </row>
    <row r="35" spans="1:9" ht="12.75" customHeight="1" x14ac:dyDescent="0.25">
      <c r="A35" s="1972">
        <v>100</v>
      </c>
      <c r="B35" s="1966" t="s">
        <v>107</v>
      </c>
      <c r="C35" s="1974" t="s">
        <v>2267</v>
      </c>
      <c r="D35" s="1990" t="s">
        <v>2276</v>
      </c>
      <c r="E35" s="1975"/>
      <c r="F35" s="2839">
        <v>100</v>
      </c>
      <c r="G35" s="1970"/>
      <c r="H35" s="1452"/>
    </row>
    <row r="36" spans="1:9" ht="12.75" customHeight="1" x14ac:dyDescent="0.25">
      <c r="A36" s="1972">
        <v>400</v>
      </c>
      <c r="B36" s="1966" t="s">
        <v>107</v>
      </c>
      <c r="C36" s="1974" t="s">
        <v>2267</v>
      </c>
      <c r="D36" s="1990" t="s">
        <v>2277</v>
      </c>
      <c r="E36" s="1975"/>
      <c r="F36" s="2839">
        <f>500-92</f>
        <v>408</v>
      </c>
      <c r="G36" s="1970"/>
      <c r="H36" s="1452"/>
    </row>
    <row r="37" spans="1:9" ht="12.75" customHeight="1" x14ac:dyDescent="0.25">
      <c r="A37" s="1972">
        <v>300</v>
      </c>
      <c r="B37" s="1966" t="s">
        <v>107</v>
      </c>
      <c r="C37" s="1974" t="s">
        <v>2267</v>
      </c>
      <c r="D37" s="1990" t="s">
        <v>2278</v>
      </c>
      <c r="E37" s="1975"/>
      <c r="F37" s="2839">
        <v>150</v>
      </c>
      <c r="G37" s="1970"/>
      <c r="H37" s="1452"/>
    </row>
    <row r="38" spans="1:9" ht="12.75" customHeight="1" x14ac:dyDescent="0.25">
      <c r="A38" s="1972">
        <v>5</v>
      </c>
      <c r="B38" s="1966" t="s">
        <v>107</v>
      </c>
      <c r="C38" s="1974" t="s">
        <v>2267</v>
      </c>
      <c r="D38" s="1990" t="s">
        <v>2279</v>
      </c>
      <c r="E38" s="1975"/>
      <c r="F38" s="2839">
        <v>5</v>
      </c>
      <c r="G38" s="1970"/>
      <c r="H38" s="1452"/>
    </row>
    <row r="39" spans="1:9" ht="12.75" customHeight="1" x14ac:dyDescent="0.25">
      <c r="A39" s="1972">
        <v>30</v>
      </c>
      <c r="B39" s="1966" t="s">
        <v>107</v>
      </c>
      <c r="C39" s="1974" t="s">
        <v>2267</v>
      </c>
      <c r="D39" s="1990" t="s">
        <v>2280</v>
      </c>
      <c r="E39" s="1975"/>
      <c r="F39" s="2839">
        <v>20</v>
      </c>
      <c r="G39" s="1970"/>
      <c r="H39" s="1452"/>
    </row>
    <row r="40" spans="1:9" ht="12.75" customHeight="1" x14ac:dyDescent="0.25">
      <c r="A40" s="1972">
        <v>5</v>
      </c>
      <c r="B40" s="1966" t="s">
        <v>107</v>
      </c>
      <c r="C40" s="1974" t="s">
        <v>2267</v>
      </c>
      <c r="D40" s="1990" t="s">
        <v>2281</v>
      </c>
      <c r="E40" s="1975"/>
      <c r="F40" s="2839">
        <v>5</v>
      </c>
      <c r="G40" s="1970"/>
      <c r="H40" s="1452"/>
    </row>
    <row r="41" spans="1:9" ht="12.75" customHeight="1" x14ac:dyDescent="0.25">
      <c r="A41" s="1972">
        <v>5</v>
      </c>
      <c r="B41" s="1966" t="s">
        <v>107</v>
      </c>
      <c r="C41" s="1974" t="s">
        <v>2267</v>
      </c>
      <c r="D41" s="1990" t="s">
        <v>2282</v>
      </c>
      <c r="E41" s="1975"/>
      <c r="F41" s="2839">
        <v>5</v>
      </c>
      <c r="G41" s="1970"/>
      <c r="H41" s="1452"/>
    </row>
    <row r="42" spans="1:9" ht="12.75" customHeight="1" thickBot="1" x14ac:dyDescent="0.3">
      <c r="A42" s="1991">
        <v>100</v>
      </c>
      <c r="B42" s="1992" t="s">
        <v>107</v>
      </c>
      <c r="C42" s="1993" t="s">
        <v>2283</v>
      </c>
      <c r="D42" s="1994" t="s">
        <v>2284</v>
      </c>
      <c r="E42" s="1995"/>
      <c r="F42" s="2843">
        <v>100</v>
      </c>
      <c r="G42" s="1996"/>
      <c r="H42" s="3314"/>
    </row>
    <row r="43" spans="1:9" x14ac:dyDescent="0.25">
      <c r="B43" s="1997"/>
      <c r="C43" s="1998"/>
      <c r="D43" s="1999"/>
      <c r="E43" s="1999"/>
      <c r="F43" s="1998"/>
      <c r="G43" s="1998"/>
      <c r="H43" s="3313"/>
    </row>
    <row r="44" spans="1:9" ht="15.75" x14ac:dyDescent="0.25">
      <c r="B44" s="1930" t="s">
        <v>2285</v>
      </c>
      <c r="C44" s="1930"/>
      <c r="D44" s="1952"/>
      <c r="E44" s="1952"/>
      <c r="F44" s="1930"/>
      <c r="G44" s="1930"/>
      <c r="H44" s="1952"/>
    </row>
    <row r="45" spans="1:9" ht="12" thickBot="1" x14ac:dyDescent="0.3">
      <c r="B45" s="1934"/>
      <c r="C45" s="1934"/>
      <c r="D45" s="1935"/>
      <c r="E45" s="1936"/>
      <c r="F45" s="1953"/>
      <c r="G45" s="1936" t="s">
        <v>73</v>
      </c>
      <c r="H45" s="1452"/>
    </row>
    <row r="46" spans="1:9" ht="30" customHeight="1" thickBot="1" x14ac:dyDescent="0.3">
      <c r="A46" s="2545" t="s">
        <v>2580</v>
      </c>
      <c r="B46" s="2543" t="s">
        <v>91</v>
      </c>
      <c r="C46" s="2546" t="s">
        <v>2286</v>
      </c>
      <c r="D46" s="2544" t="s">
        <v>2287</v>
      </c>
      <c r="E46" s="2598" t="s">
        <v>94</v>
      </c>
      <c r="F46" s="3270" t="s">
        <v>2656</v>
      </c>
      <c r="G46" s="2523" t="s">
        <v>95</v>
      </c>
      <c r="H46" s="1452"/>
    </row>
    <row r="47" spans="1:9" ht="12" thickBot="1" x14ac:dyDescent="0.3">
      <c r="A47" s="2000">
        <v>338887.34</v>
      </c>
      <c r="B47" s="2001" t="s">
        <v>2</v>
      </c>
      <c r="C47" s="2002" t="s">
        <v>96</v>
      </c>
      <c r="D47" s="2003" t="s">
        <v>2288</v>
      </c>
      <c r="E47" s="2004">
        <f>E48+E58</f>
        <v>338887.34</v>
      </c>
      <c r="F47" s="2005">
        <f>F48+F58</f>
        <v>325331.84999999998</v>
      </c>
      <c r="G47" s="1958" t="s">
        <v>10</v>
      </c>
      <c r="H47" s="1452"/>
    </row>
    <row r="48" spans="1:9" ht="12.75" customHeight="1" x14ac:dyDescent="0.25">
      <c r="A48" s="2006">
        <f>A49+A54</f>
        <v>293199.83999999997</v>
      </c>
      <c r="B48" s="2007" t="s">
        <v>98</v>
      </c>
      <c r="C48" s="1961" t="s">
        <v>2289</v>
      </c>
      <c r="D48" s="2008" t="s">
        <v>2290</v>
      </c>
      <c r="E48" s="2009">
        <v>293199.84000000003</v>
      </c>
      <c r="F48" s="2852">
        <f>F49+F54</f>
        <v>281471.83999999997</v>
      </c>
      <c r="G48" s="2010"/>
      <c r="H48" s="1452"/>
      <c r="I48" s="3269"/>
    </row>
    <row r="49" spans="1:10" ht="12.75" customHeight="1" x14ac:dyDescent="0.25">
      <c r="A49" s="2011">
        <f>SUM(A50:A53)</f>
        <v>217445.35</v>
      </c>
      <c r="B49" s="2012" t="s">
        <v>107</v>
      </c>
      <c r="C49" s="2013" t="s">
        <v>2289</v>
      </c>
      <c r="D49" s="2014" t="s">
        <v>2291</v>
      </c>
      <c r="E49" s="2015"/>
      <c r="F49" s="2844">
        <f>SUM(F50:F53)</f>
        <v>210668</v>
      </c>
      <c r="G49" s="3312"/>
      <c r="H49" s="1452"/>
    </row>
    <row r="50" spans="1:10" ht="12.75" customHeight="1" x14ac:dyDescent="0.25">
      <c r="A50" s="2016">
        <f>SUM(198075+8650)+5220.35</f>
        <v>211945.35</v>
      </c>
      <c r="B50" s="2017" t="s">
        <v>107</v>
      </c>
      <c r="C50" s="1974" t="s">
        <v>2289</v>
      </c>
      <c r="D50" s="2018" t="s">
        <v>2292</v>
      </c>
      <c r="E50" s="2019"/>
      <c r="F50" s="2845">
        <f>214385-8756</f>
        <v>205629</v>
      </c>
      <c r="G50" s="1970"/>
      <c r="H50" s="1452"/>
    </row>
    <row r="51" spans="1:10" ht="12.75" customHeight="1" x14ac:dyDescent="0.25">
      <c r="A51" s="2016">
        <v>1000</v>
      </c>
      <c r="B51" s="2017" t="s">
        <v>107</v>
      </c>
      <c r="C51" s="1974" t="s">
        <v>2289</v>
      </c>
      <c r="D51" s="2020" t="s">
        <v>2293</v>
      </c>
      <c r="E51" s="2019"/>
      <c r="F51" s="2845">
        <v>1000</v>
      </c>
      <c r="G51" s="1970"/>
      <c r="H51" s="1452"/>
    </row>
    <row r="52" spans="1:10" ht="12.75" customHeight="1" x14ac:dyDescent="0.25">
      <c r="A52" s="2016">
        <v>2200</v>
      </c>
      <c r="B52" s="2017" t="s">
        <v>107</v>
      </c>
      <c r="C52" s="1974" t="s">
        <v>2289</v>
      </c>
      <c r="D52" s="2020" t="s">
        <v>2294</v>
      </c>
      <c r="E52" s="2019"/>
      <c r="F52" s="2845">
        <v>2039</v>
      </c>
      <c r="G52" s="1970"/>
      <c r="H52" s="1452"/>
    </row>
    <row r="53" spans="1:10" ht="12.75" customHeight="1" x14ac:dyDescent="0.25">
      <c r="A53" s="2016">
        <v>2300</v>
      </c>
      <c r="B53" s="2017" t="s">
        <v>107</v>
      </c>
      <c r="C53" s="1974" t="s">
        <v>2289</v>
      </c>
      <c r="D53" s="2020" t="s">
        <v>2295</v>
      </c>
      <c r="E53" s="2019"/>
      <c r="F53" s="2845">
        <v>2000</v>
      </c>
      <c r="G53" s="1970"/>
      <c r="H53" s="1452"/>
    </row>
    <row r="54" spans="1:10" ht="12.75" customHeight="1" x14ac:dyDescent="0.25">
      <c r="A54" s="2011">
        <f>SUM(A55:A57)</f>
        <v>75754.489999999991</v>
      </c>
      <c r="B54" s="2012" t="s">
        <v>107</v>
      </c>
      <c r="C54" s="2013" t="s">
        <v>2289</v>
      </c>
      <c r="D54" s="2014" t="s">
        <v>2296</v>
      </c>
      <c r="E54" s="2015"/>
      <c r="F54" s="2844">
        <f>SUM(F55:F57)</f>
        <v>70803.839999999997</v>
      </c>
      <c r="G54" s="2021"/>
      <c r="H54" s="1452"/>
    </row>
    <row r="55" spans="1:10" ht="12.75" customHeight="1" x14ac:dyDescent="0.25">
      <c r="A55" s="2016">
        <f>SUM(49500+2260)+469.84</f>
        <v>52229.84</v>
      </c>
      <c r="B55" s="2017" t="s">
        <v>107</v>
      </c>
      <c r="C55" s="1974" t="s">
        <v>2289</v>
      </c>
      <c r="D55" s="2018" t="s">
        <v>2297</v>
      </c>
      <c r="E55" s="2019"/>
      <c r="F55" s="2845">
        <f>53390-2180</f>
        <v>51210</v>
      </c>
      <c r="G55" s="1970"/>
      <c r="H55" s="1452"/>
    </row>
    <row r="56" spans="1:10" ht="12.75" customHeight="1" x14ac:dyDescent="0.25">
      <c r="A56" s="2016">
        <f>SUM(18440+790)+1294.65</f>
        <v>20524.650000000001</v>
      </c>
      <c r="B56" s="2017" t="s">
        <v>107</v>
      </c>
      <c r="C56" s="1974" t="s">
        <v>2289</v>
      </c>
      <c r="D56" s="2018" t="s">
        <v>2298</v>
      </c>
      <c r="E56" s="2019"/>
      <c r="F56" s="2845">
        <f>19385-792</f>
        <v>18593</v>
      </c>
      <c r="G56" s="1970"/>
      <c r="H56" s="1452"/>
      <c r="J56" s="3269"/>
    </row>
    <row r="57" spans="1:10" ht="12.75" customHeight="1" thickBot="1" x14ac:dyDescent="0.3">
      <c r="A57" s="2022">
        <v>3000</v>
      </c>
      <c r="B57" s="2023" t="s">
        <v>107</v>
      </c>
      <c r="C57" s="2024" t="s">
        <v>2289</v>
      </c>
      <c r="D57" s="2025" t="s">
        <v>2299</v>
      </c>
      <c r="E57" s="2026"/>
      <c r="F57" s="2850">
        <v>1000.84</v>
      </c>
      <c r="G57" s="2027"/>
      <c r="H57" s="1452"/>
      <c r="J57" s="3269"/>
    </row>
    <row r="58" spans="1:10" ht="12.75" customHeight="1" x14ac:dyDescent="0.25">
      <c r="A58" s="2006">
        <f>A59+A94+A99+A100+A101+A102+A103</f>
        <v>45687.5</v>
      </c>
      <c r="B58" s="2007" t="s">
        <v>98</v>
      </c>
      <c r="C58" s="1961" t="s">
        <v>10</v>
      </c>
      <c r="D58" s="2871" t="s">
        <v>2300</v>
      </c>
      <c r="E58" s="2009">
        <v>45687.5</v>
      </c>
      <c r="F58" s="2852">
        <f>F59+F94+F99+F100+F101+F102+F103</f>
        <v>43860.01</v>
      </c>
      <c r="G58" s="2872"/>
      <c r="H58" s="1452"/>
    </row>
    <row r="59" spans="1:10" ht="12.75" customHeight="1" x14ac:dyDescent="0.25">
      <c r="A59" s="2011">
        <f>SUM(A60:A88)</f>
        <v>33137.5</v>
      </c>
      <c r="B59" s="2031" t="s">
        <v>107</v>
      </c>
      <c r="C59" s="2032" t="s">
        <v>2289</v>
      </c>
      <c r="D59" s="2033" t="s">
        <v>2301</v>
      </c>
      <c r="E59" s="2034"/>
      <c r="F59" s="2844">
        <f>SUM(F60:F88)</f>
        <v>31210.010000000002</v>
      </c>
      <c r="G59" s="3312"/>
      <c r="H59" s="1452"/>
      <c r="I59" s="3269"/>
    </row>
    <row r="60" spans="1:10" ht="12.75" customHeight="1" x14ac:dyDescent="0.25">
      <c r="A60" s="2035">
        <v>200</v>
      </c>
      <c r="B60" s="2017" t="s">
        <v>107</v>
      </c>
      <c r="C60" s="1974" t="s">
        <v>2289</v>
      </c>
      <c r="D60" s="2036" t="s">
        <v>2268</v>
      </c>
      <c r="E60" s="2037"/>
      <c r="F60" s="2845">
        <v>200</v>
      </c>
      <c r="G60" s="1970"/>
      <c r="H60" s="1452"/>
    </row>
    <row r="61" spans="1:10" ht="12.75" customHeight="1" x14ac:dyDescent="0.25">
      <c r="A61" s="2035">
        <v>20</v>
      </c>
      <c r="B61" s="2017" t="s">
        <v>107</v>
      </c>
      <c r="C61" s="1974" t="s">
        <v>2289</v>
      </c>
      <c r="D61" s="2036" t="s">
        <v>2302</v>
      </c>
      <c r="E61" s="2037"/>
      <c r="F61" s="2845">
        <v>20</v>
      </c>
      <c r="G61" s="1970"/>
      <c r="H61" s="1452"/>
    </row>
    <row r="62" spans="1:10" ht="12.75" customHeight="1" x14ac:dyDescent="0.25">
      <c r="A62" s="2035">
        <v>40</v>
      </c>
      <c r="B62" s="2017" t="s">
        <v>107</v>
      </c>
      <c r="C62" s="1974" t="s">
        <v>2289</v>
      </c>
      <c r="D62" s="1226" t="s">
        <v>2303</v>
      </c>
      <c r="E62" s="2037"/>
      <c r="F62" s="2845">
        <v>40</v>
      </c>
      <c r="G62" s="1970"/>
      <c r="H62" s="1452"/>
    </row>
    <row r="63" spans="1:10" ht="12.75" customHeight="1" x14ac:dyDescent="0.25">
      <c r="A63" s="2035">
        <v>3000</v>
      </c>
      <c r="B63" s="2017" t="s">
        <v>107</v>
      </c>
      <c r="C63" s="1974" t="s">
        <v>2289</v>
      </c>
      <c r="D63" s="2036" t="s">
        <v>2304</v>
      </c>
      <c r="E63" s="2037"/>
      <c r="F63" s="2845">
        <v>3000</v>
      </c>
      <c r="G63" s="1970"/>
      <c r="H63" s="1452"/>
    </row>
    <row r="64" spans="1:10" ht="12.75" customHeight="1" x14ac:dyDescent="0.25">
      <c r="A64" s="2035">
        <v>5000</v>
      </c>
      <c r="B64" s="2017" t="s">
        <v>107</v>
      </c>
      <c r="C64" s="1974" t="s">
        <v>2289</v>
      </c>
      <c r="D64" s="2036" t="s">
        <v>2272</v>
      </c>
      <c r="E64" s="2037"/>
      <c r="F64" s="2845">
        <f>4000-427.49</f>
        <v>3572.51</v>
      </c>
      <c r="G64" s="1970"/>
      <c r="H64" s="1452"/>
    </row>
    <row r="65" spans="1:8" ht="12.75" customHeight="1" x14ac:dyDescent="0.25">
      <c r="A65" s="2035">
        <v>900</v>
      </c>
      <c r="B65" s="2017" t="s">
        <v>107</v>
      </c>
      <c r="C65" s="1974" t="s">
        <v>2289</v>
      </c>
      <c r="D65" s="2036" t="s">
        <v>2305</v>
      </c>
      <c r="E65" s="2037"/>
      <c r="F65" s="2845">
        <v>900</v>
      </c>
      <c r="G65" s="1970"/>
      <c r="H65" s="1452"/>
    </row>
    <row r="66" spans="1:8" ht="12.75" customHeight="1" x14ac:dyDescent="0.25">
      <c r="A66" s="2035">
        <v>4500</v>
      </c>
      <c r="B66" s="2017" t="s">
        <v>107</v>
      </c>
      <c r="C66" s="1974" t="s">
        <v>2289</v>
      </c>
      <c r="D66" s="2036" t="s">
        <v>2306</v>
      </c>
      <c r="E66" s="2037"/>
      <c r="F66" s="2845">
        <v>4500</v>
      </c>
      <c r="G66" s="1970"/>
      <c r="H66" s="1452"/>
    </row>
    <row r="67" spans="1:8" ht="12.75" customHeight="1" x14ac:dyDescent="0.25">
      <c r="A67" s="2035">
        <v>10</v>
      </c>
      <c r="B67" s="2017" t="s">
        <v>107</v>
      </c>
      <c r="C67" s="1974" t="s">
        <v>2289</v>
      </c>
      <c r="D67" s="1226" t="s">
        <v>2307</v>
      </c>
      <c r="E67" s="2037"/>
      <c r="F67" s="2845">
        <v>10</v>
      </c>
      <c r="G67" s="1970"/>
      <c r="H67" s="1452"/>
    </row>
    <row r="68" spans="1:8" ht="12.75" customHeight="1" x14ac:dyDescent="0.25">
      <c r="A68" s="2035">
        <v>5000</v>
      </c>
      <c r="B68" s="2017" t="s">
        <v>107</v>
      </c>
      <c r="C68" s="1974" t="s">
        <v>2289</v>
      </c>
      <c r="D68" s="2036" t="s">
        <v>2308</v>
      </c>
      <c r="E68" s="2037"/>
      <c r="F68" s="2845">
        <v>5000</v>
      </c>
      <c r="G68" s="1970"/>
      <c r="H68" s="1452"/>
    </row>
    <row r="69" spans="1:8" ht="12.75" customHeight="1" x14ac:dyDescent="0.25">
      <c r="A69" s="2035">
        <v>44</v>
      </c>
      <c r="B69" s="2017" t="s">
        <v>107</v>
      </c>
      <c r="C69" s="1974" t="s">
        <v>2289</v>
      </c>
      <c r="D69" s="2036" t="s">
        <v>2273</v>
      </c>
      <c r="E69" s="2037"/>
      <c r="F69" s="2845">
        <v>44</v>
      </c>
      <c r="G69" s="1970"/>
      <c r="H69" s="1452"/>
    </row>
    <row r="70" spans="1:8" ht="12.75" customHeight="1" x14ac:dyDescent="0.25">
      <c r="A70" s="2035">
        <v>10</v>
      </c>
      <c r="B70" s="2017" t="s">
        <v>107</v>
      </c>
      <c r="C70" s="1974" t="s">
        <v>2289</v>
      </c>
      <c r="D70" s="2036" t="s">
        <v>2309</v>
      </c>
      <c r="E70" s="2037"/>
      <c r="F70" s="2845">
        <v>10</v>
      </c>
      <c r="G70" s="1970"/>
      <c r="H70" s="1452"/>
    </row>
    <row r="71" spans="1:8" ht="12.75" customHeight="1" x14ac:dyDescent="0.25">
      <c r="A71" s="2035">
        <v>1500</v>
      </c>
      <c r="B71" s="2017" t="s">
        <v>107</v>
      </c>
      <c r="C71" s="1974" t="s">
        <v>2289</v>
      </c>
      <c r="D71" s="2036" t="s">
        <v>2310</v>
      </c>
      <c r="E71" s="2037"/>
      <c r="F71" s="2845">
        <v>1500</v>
      </c>
      <c r="G71" s="1970"/>
      <c r="H71" s="1452"/>
    </row>
    <row r="72" spans="1:8" ht="12.75" customHeight="1" x14ac:dyDescent="0.25">
      <c r="A72" s="2035">
        <v>1000</v>
      </c>
      <c r="B72" s="2017" t="s">
        <v>107</v>
      </c>
      <c r="C72" s="1974" t="s">
        <v>2289</v>
      </c>
      <c r="D72" s="2036" t="s">
        <v>2311</v>
      </c>
      <c r="E72" s="2037"/>
      <c r="F72" s="2845">
        <v>1000</v>
      </c>
      <c r="G72" s="1970"/>
      <c r="H72" s="1452"/>
    </row>
    <row r="73" spans="1:8" ht="12.75" customHeight="1" x14ac:dyDescent="0.25">
      <c r="A73" s="2035">
        <v>1400</v>
      </c>
      <c r="B73" s="2017" t="s">
        <v>107</v>
      </c>
      <c r="C73" s="1974" t="s">
        <v>2289</v>
      </c>
      <c r="D73" s="2036" t="s">
        <v>2275</v>
      </c>
      <c r="E73" s="2037"/>
      <c r="F73" s="2845">
        <v>1400</v>
      </c>
      <c r="G73" s="1970"/>
      <c r="H73" s="1452"/>
    </row>
    <row r="74" spans="1:8" ht="12.75" customHeight="1" x14ac:dyDescent="0.25">
      <c r="A74" s="2035">
        <v>80</v>
      </c>
      <c r="B74" s="2017" t="s">
        <v>107</v>
      </c>
      <c r="C74" s="1974" t="s">
        <v>2289</v>
      </c>
      <c r="D74" s="2036" t="s">
        <v>2312</v>
      </c>
      <c r="E74" s="2037"/>
      <c r="F74" s="2845">
        <v>80</v>
      </c>
      <c r="G74" s="1970"/>
      <c r="H74" s="1452"/>
    </row>
    <row r="75" spans="1:8" ht="12.75" customHeight="1" x14ac:dyDescent="0.25">
      <c r="A75" s="2016">
        <v>100</v>
      </c>
      <c r="B75" s="2017" t="s">
        <v>107</v>
      </c>
      <c r="C75" s="1974" t="s">
        <v>2289</v>
      </c>
      <c r="D75" s="2036" t="s">
        <v>2313</v>
      </c>
      <c r="E75" s="2037"/>
      <c r="F75" s="2845">
        <v>100</v>
      </c>
      <c r="G75" s="1970"/>
      <c r="H75" s="1452"/>
    </row>
    <row r="76" spans="1:8" ht="12.75" customHeight="1" x14ac:dyDescent="0.25">
      <c r="A76" s="2016">
        <v>1200</v>
      </c>
      <c r="B76" s="2017" t="s">
        <v>107</v>
      </c>
      <c r="C76" s="1974" t="s">
        <v>2289</v>
      </c>
      <c r="D76" s="2036" t="s">
        <v>2314</v>
      </c>
      <c r="E76" s="2037"/>
      <c r="F76" s="2845">
        <v>1200</v>
      </c>
      <c r="G76" s="1970"/>
      <c r="H76" s="1452"/>
    </row>
    <row r="77" spans="1:8" ht="22.5" x14ac:dyDescent="0.25">
      <c r="A77" s="2016">
        <v>100</v>
      </c>
      <c r="B77" s="2017" t="s">
        <v>107</v>
      </c>
      <c r="C77" s="1974" t="s">
        <v>2289</v>
      </c>
      <c r="D77" s="2036" t="s">
        <v>2315</v>
      </c>
      <c r="E77" s="2037"/>
      <c r="F77" s="2845">
        <v>100</v>
      </c>
      <c r="G77" s="1970"/>
      <c r="H77" s="1452"/>
    </row>
    <row r="78" spans="1:8" ht="12.75" customHeight="1" x14ac:dyDescent="0.25">
      <c r="A78" s="2016">
        <v>3450</v>
      </c>
      <c r="B78" s="2017" t="s">
        <v>107</v>
      </c>
      <c r="C78" s="1974" t="s">
        <v>2289</v>
      </c>
      <c r="D78" s="2038" t="s">
        <v>2316</v>
      </c>
      <c r="E78" s="2037"/>
      <c r="F78" s="2845">
        <f>3450-800</f>
        <v>2650</v>
      </c>
      <c r="G78" s="1970"/>
      <c r="H78" s="1452"/>
    </row>
    <row r="79" spans="1:8" ht="12.75" customHeight="1" x14ac:dyDescent="0.25">
      <c r="A79" s="2016">
        <v>4900</v>
      </c>
      <c r="B79" s="2017" t="s">
        <v>107</v>
      </c>
      <c r="C79" s="1974" t="s">
        <v>2289</v>
      </c>
      <c r="D79" s="2038" t="s">
        <v>2277</v>
      </c>
      <c r="E79" s="2037"/>
      <c r="F79" s="2845">
        <f>5800-600</f>
        <v>5200</v>
      </c>
      <c r="G79" s="1970"/>
      <c r="H79" s="1452"/>
    </row>
    <row r="80" spans="1:8" ht="12.75" customHeight="1" x14ac:dyDescent="0.25">
      <c r="A80" s="2016">
        <v>170</v>
      </c>
      <c r="B80" s="2017" t="s">
        <v>107</v>
      </c>
      <c r="C80" s="1974" t="s">
        <v>2289</v>
      </c>
      <c r="D80" s="2038" t="s">
        <v>2317</v>
      </c>
      <c r="E80" s="2037"/>
      <c r="F80" s="2845">
        <v>170</v>
      </c>
      <c r="G80" s="1970"/>
      <c r="H80" s="1452"/>
    </row>
    <row r="81" spans="1:8" ht="12.75" customHeight="1" x14ac:dyDescent="0.25">
      <c r="A81" s="2016">
        <v>350</v>
      </c>
      <c r="B81" s="2017" t="s">
        <v>107</v>
      </c>
      <c r="C81" s="1974" t="s">
        <v>2289</v>
      </c>
      <c r="D81" s="2038" t="s">
        <v>2318</v>
      </c>
      <c r="E81" s="2037"/>
      <c r="F81" s="2845">
        <v>350</v>
      </c>
      <c r="G81" s="1970"/>
      <c r="H81" s="1452"/>
    </row>
    <row r="82" spans="1:8" ht="12.75" customHeight="1" x14ac:dyDescent="0.25">
      <c r="A82" s="2016">
        <v>25</v>
      </c>
      <c r="B82" s="2017" t="s">
        <v>107</v>
      </c>
      <c r="C82" s="1974" t="s">
        <v>2289</v>
      </c>
      <c r="D82" s="2038" t="s">
        <v>2279</v>
      </c>
      <c r="E82" s="2037"/>
      <c r="F82" s="2845">
        <v>25</v>
      </c>
      <c r="G82" s="1970"/>
      <c r="H82" s="1452"/>
    </row>
    <row r="83" spans="1:8" ht="12.75" customHeight="1" x14ac:dyDescent="0.25">
      <c r="A83" s="2035">
        <v>20</v>
      </c>
      <c r="B83" s="2017" t="s">
        <v>107</v>
      </c>
      <c r="C83" s="1974" t="s">
        <v>2289</v>
      </c>
      <c r="D83" s="2038" t="s">
        <v>2319</v>
      </c>
      <c r="E83" s="2037"/>
      <c r="F83" s="2845">
        <v>20</v>
      </c>
      <c r="G83" s="1970"/>
      <c r="H83" s="1452"/>
    </row>
    <row r="84" spans="1:8" ht="12.75" customHeight="1" x14ac:dyDescent="0.25">
      <c r="A84" s="2035">
        <v>20</v>
      </c>
      <c r="B84" s="2017" t="s">
        <v>107</v>
      </c>
      <c r="C84" s="1974" t="s">
        <v>2289</v>
      </c>
      <c r="D84" s="2038" t="s">
        <v>2320</v>
      </c>
      <c r="E84" s="2037"/>
      <c r="F84" s="2845">
        <v>20</v>
      </c>
      <c r="G84" s="1970"/>
      <c r="H84" s="1452"/>
    </row>
    <row r="85" spans="1:8" ht="12.75" customHeight="1" x14ac:dyDescent="0.25">
      <c r="A85" s="2035">
        <v>8</v>
      </c>
      <c r="B85" s="2017" t="s">
        <v>107</v>
      </c>
      <c r="C85" s="1974" t="s">
        <v>2289</v>
      </c>
      <c r="D85" s="2038" t="s">
        <v>2321</v>
      </c>
      <c r="E85" s="2037"/>
      <c r="F85" s="2845">
        <v>8</v>
      </c>
      <c r="G85" s="1970"/>
      <c r="H85" s="1452"/>
    </row>
    <row r="86" spans="1:8" ht="12.75" customHeight="1" x14ac:dyDescent="0.25">
      <c r="A86" s="2035">
        <v>10</v>
      </c>
      <c r="B86" s="2017" t="s">
        <v>107</v>
      </c>
      <c r="C86" s="1974" t="s">
        <v>2289</v>
      </c>
      <c r="D86" s="2039" t="s">
        <v>2281</v>
      </c>
      <c r="E86" s="2037"/>
      <c r="F86" s="2845">
        <v>10</v>
      </c>
      <c r="G86" s="1970"/>
      <c r="H86" s="1452"/>
    </row>
    <row r="87" spans="1:8" ht="12.75" customHeight="1" x14ac:dyDescent="0.25">
      <c r="A87" s="2035">
        <v>35</v>
      </c>
      <c r="B87" s="2017" t="s">
        <v>107</v>
      </c>
      <c r="C87" s="1974" t="s">
        <v>2289</v>
      </c>
      <c r="D87" s="2039" t="s">
        <v>2322</v>
      </c>
      <c r="E87" s="2037"/>
      <c r="F87" s="2845">
        <v>35</v>
      </c>
      <c r="G87" s="1970"/>
      <c r="H87" s="1452"/>
    </row>
    <row r="88" spans="1:8" ht="12.75" customHeight="1" thickBot="1" x14ac:dyDescent="0.3">
      <c r="A88" s="2873">
        <v>45.5</v>
      </c>
      <c r="B88" s="2023" t="s">
        <v>107</v>
      </c>
      <c r="C88" s="2024" t="s">
        <v>2289</v>
      </c>
      <c r="D88" s="2874" t="s">
        <v>2275</v>
      </c>
      <c r="E88" s="2875"/>
      <c r="F88" s="2850">
        <v>45.5</v>
      </c>
      <c r="G88" s="2027"/>
      <c r="H88" s="1452"/>
    </row>
    <row r="89" spans="1:8" x14ac:dyDescent="0.25">
      <c r="A89" s="2029"/>
      <c r="B89" s="2868"/>
      <c r="C89" s="2869"/>
      <c r="D89" s="2028"/>
      <c r="E89" s="2870"/>
      <c r="F89" s="2029"/>
      <c r="G89" s="2029"/>
      <c r="H89" s="2030"/>
    </row>
    <row r="90" spans="1:8" ht="15.75" x14ac:dyDescent="0.25">
      <c r="B90" s="1930" t="s">
        <v>2285</v>
      </c>
      <c r="C90" s="1930"/>
      <c r="D90" s="1952"/>
      <c r="E90" s="1952"/>
      <c r="F90" s="1930"/>
      <c r="G90" s="1930"/>
      <c r="H90" s="1952"/>
    </row>
    <row r="91" spans="1:8" ht="12" thickBot="1" x14ac:dyDescent="0.3">
      <c r="B91" s="1934"/>
      <c r="C91" s="1934"/>
      <c r="D91" s="1935"/>
      <c r="E91" s="1936"/>
      <c r="F91" s="1953"/>
      <c r="G91" s="1936" t="s">
        <v>73</v>
      </c>
      <c r="H91" s="1452"/>
    </row>
    <row r="92" spans="1:8" ht="30" customHeight="1" thickBot="1" x14ac:dyDescent="0.3">
      <c r="A92" s="2545" t="s">
        <v>2580</v>
      </c>
      <c r="B92" s="2543" t="s">
        <v>91</v>
      </c>
      <c r="C92" s="2546" t="s">
        <v>2286</v>
      </c>
      <c r="D92" s="2544" t="s">
        <v>2287</v>
      </c>
      <c r="E92" s="2598" t="s">
        <v>94</v>
      </c>
      <c r="F92" s="3270" t="s">
        <v>2656</v>
      </c>
      <c r="G92" s="2523" t="s">
        <v>95</v>
      </c>
      <c r="H92" s="1452"/>
    </row>
    <row r="93" spans="1:8" ht="12.75" customHeight="1" thickBot="1" x14ac:dyDescent="0.25">
      <c r="A93" s="3377" t="s">
        <v>177</v>
      </c>
      <c r="B93" s="2001" t="s">
        <v>10</v>
      </c>
      <c r="C93" s="2002" t="s">
        <v>10</v>
      </c>
      <c r="D93" s="2003" t="s">
        <v>2288</v>
      </c>
      <c r="E93" s="1014" t="s">
        <v>177</v>
      </c>
      <c r="F93" s="2764" t="s">
        <v>177</v>
      </c>
      <c r="G93" s="1958" t="s">
        <v>10</v>
      </c>
      <c r="H93" s="1452"/>
    </row>
    <row r="94" spans="1:8" ht="12.75" customHeight="1" x14ac:dyDescent="0.25">
      <c r="A94" s="2861">
        <f>SUM(A95:A98)</f>
        <v>700</v>
      </c>
      <c r="B94" s="2862" t="s">
        <v>107</v>
      </c>
      <c r="C94" s="2863" t="s">
        <v>2323</v>
      </c>
      <c r="D94" s="2864" t="s">
        <v>2324</v>
      </c>
      <c r="E94" s="2865"/>
      <c r="F94" s="2866">
        <f>SUM(F95:F98)</f>
        <v>800</v>
      </c>
      <c r="G94" s="2867"/>
      <c r="H94" s="1452"/>
    </row>
    <row r="95" spans="1:8" ht="12.75" customHeight="1" x14ac:dyDescent="0.25">
      <c r="A95" s="2045">
        <v>50</v>
      </c>
      <c r="B95" s="2017" t="s">
        <v>107</v>
      </c>
      <c r="C95" s="1974" t="s">
        <v>2323</v>
      </c>
      <c r="D95" s="2038" t="s">
        <v>2304</v>
      </c>
      <c r="E95" s="2037"/>
      <c r="F95" s="2845">
        <v>50</v>
      </c>
      <c r="G95" s="1970"/>
      <c r="H95" s="1452"/>
    </row>
    <row r="96" spans="1:8" ht="12.75" customHeight="1" x14ac:dyDescent="0.25">
      <c r="A96" s="2045">
        <v>80</v>
      </c>
      <c r="B96" s="2017" t="s">
        <v>107</v>
      </c>
      <c r="C96" s="1974" t="s">
        <v>2323</v>
      </c>
      <c r="D96" s="2038" t="s">
        <v>2272</v>
      </c>
      <c r="E96" s="2037"/>
      <c r="F96" s="2845">
        <v>80</v>
      </c>
      <c r="G96" s="1970"/>
      <c r="H96" s="1452"/>
    </row>
    <row r="97" spans="1:8" ht="12.75" customHeight="1" x14ac:dyDescent="0.25">
      <c r="A97" s="2016">
        <v>450</v>
      </c>
      <c r="B97" s="2017" t="s">
        <v>107</v>
      </c>
      <c r="C97" s="1974" t="s">
        <v>2323</v>
      </c>
      <c r="D97" s="2038" t="s">
        <v>2316</v>
      </c>
      <c r="E97" s="2037"/>
      <c r="F97" s="2845">
        <v>550</v>
      </c>
      <c r="G97" s="1970"/>
      <c r="H97" s="1452"/>
    </row>
    <row r="98" spans="1:8" ht="12.75" customHeight="1" x14ac:dyDescent="0.25">
      <c r="A98" s="2016">
        <v>120</v>
      </c>
      <c r="B98" s="2017" t="s">
        <v>107</v>
      </c>
      <c r="C98" s="1974" t="s">
        <v>2323</v>
      </c>
      <c r="D98" s="2038" t="s">
        <v>2277</v>
      </c>
      <c r="E98" s="2046"/>
      <c r="F98" s="2845">
        <v>120</v>
      </c>
      <c r="G98" s="1970"/>
      <c r="H98" s="1452"/>
    </row>
    <row r="99" spans="1:8" ht="12.75" customHeight="1" x14ac:dyDescent="0.25">
      <c r="A99" s="2047">
        <v>1500</v>
      </c>
      <c r="B99" s="2041" t="s">
        <v>107</v>
      </c>
      <c r="C99" s="2042" t="s">
        <v>2325</v>
      </c>
      <c r="D99" s="2043" t="s">
        <v>2326</v>
      </c>
      <c r="E99" s="2046"/>
      <c r="F99" s="2847">
        <v>1500</v>
      </c>
      <c r="G99" s="2044"/>
      <c r="H99" s="1452"/>
    </row>
    <row r="100" spans="1:8" ht="12.75" customHeight="1" x14ac:dyDescent="0.25">
      <c r="A100" s="2040">
        <v>800</v>
      </c>
      <c r="B100" s="2041" t="s">
        <v>107</v>
      </c>
      <c r="C100" s="2042" t="s">
        <v>2327</v>
      </c>
      <c r="D100" s="2043" t="s">
        <v>2328</v>
      </c>
      <c r="E100" s="2046"/>
      <c r="F100" s="2847">
        <v>800</v>
      </c>
      <c r="G100" s="2044"/>
      <c r="H100" s="1452"/>
    </row>
    <row r="101" spans="1:8" ht="12.75" customHeight="1" x14ac:dyDescent="0.25">
      <c r="A101" s="2040">
        <v>2250</v>
      </c>
      <c r="B101" s="2041" t="s">
        <v>107</v>
      </c>
      <c r="C101" s="2042" t="s">
        <v>2329</v>
      </c>
      <c r="D101" s="2043" t="s">
        <v>2330</v>
      </c>
      <c r="E101" s="2048"/>
      <c r="F101" s="2846">
        <v>2250</v>
      </c>
      <c r="G101" s="2044"/>
      <c r="H101" s="1452"/>
    </row>
    <row r="102" spans="1:8" ht="12.75" customHeight="1" x14ac:dyDescent="0.25">
      <c r="A102" s="2040">
        <v>4400</v>
      </c>
      <c r="B102" s="2041" t="s">
        <v>107</v>
      </c>
      <c r="C102" s="2042" t="s">
        <v>2331</v>
      </c>
      <c r="D102" s="2043" t="s">
        <v>2332</v>
      </c>
      <c r="E102" s="2048"/>
      <c r="F102" s="2846">
        <v>4400</v>
      </c>
      <c r="G102" s="2044"/>
      <c r="H102" s="1452"/>
    </row>
    <row r="103" spans="1:8" ht="12.75" customHeight="1" x14ac:dyDescent="0.25">
      <c r="A103" s="2049">
        <v>2900</v>
      </c>
      <c r="B103" s="2050" t="s">
        <v>107</v>
      </c>
      <c r="C103" s="2051" t="s">
        <v>10</v>
      </c>
      <c r="D103" s="2052" t="s">
        <v>2333</v>
      </c>
      <c r="E103" s="2053"/>
      <c r="F103" s="2848">
        <f>SUM(F104:F107)</f>
        <v>2900</v>
      </c>
      <c r="G103" s="1970"/>
      <c r="H103" s="1452"/>
    </row>
    <row r="104" spans="1:8" ht="12.75" customHeight="1" x14ac:dyDescent="0.25">
      <c r="A104" s="2040"/>
      <c r="B104" s="2054" t="s">
        <v>107</v>
      </c>
      <c r="C104" s="2055" t="s">
        <v>2334</v>
      </c>
      <c r="D104" s="1226" t="s">
        <v>2269</v>
      </c>
      <c r="E104" s="2048"/>
      <c r="F104" s="2849">
        <v>600</v>
      </c>
      <c r="G104" s="2044"/>
      <c r="H104" s="1452"/>
    </row>
    <row r="105" spans="1:8" ht="12.75" customHeight="1" x14ac:dyDescent="0.25">
      <c r="A105" s="2040"/>
      <c r="B105" s="2054" t="s">
        <v>107</v>
      </c>
      <c r="C105" s="2055" t="s">
        <v>2334</v>
      </c>
      <c r="D105" s="2036" t="s">
        <v>2335</v>
      </c>
      <c r="E105" s="2048"/>
      <c r="F105" s="2849">
        <v>500</v>
      </c>
      <c r="G105" s="2044"/>
      <c r="H105" s="1452"/>
    </row>
    <row r="106" spans="1:8" ht="12.75" customHeight="1" x14ac:dyDescent="0.25">
      <c r="A106" s="2040"/>
      <c r="B106" s="2054" t="s">
        <v>107</v>
      </c>
      <c r="C106" s="2055" t="s">
        <v>2334</v>
      </c>
      <c r="D106" s="2036" t="s">
        <v>2314</v>
      </c>
      <c r="E106" s="2048"/>
      <c r="F106" s="2849">
        <v>1600</v>
      </c>
      <c r="G106" s="2044"/>
      <c r="H106" s="1452"/>
    </row>
    <row r="107" spans="1:8" ht="12.75" customHeight="1" thickBot="1" x14ac:dyDescent="0.3">
      <c r="A107" s="2056"/>
      <c r="B107" s="2057" t="s">
        <v>107</v>
      </c>
      <c r="C107" s="2058" t="s">
        <v>2334</v>
      </c>
      <c r="D107" s="2059" t="s">
        <v>2317</v>
      </c>
      <c r="E107" s="2060"/>
      <c r="F107" s="2850">
        <v>200</v>
      </c>
      <c r="G107" s="2027"/>
      <c r="H107" s="1452"/>
    </row>
    <row r="109" spans="1:8" ht="15.75" x14ac:dyDescent="0.25">
      <c r="B109" s="1930" t="s">
        <v>2336</v>
      </c>
      <c r="C109" s="1930"/>
      <c r="D109" s="1952"/>
      <c r="E109" s="1952"/>
      <c r="F109" s="1930"/>
      <c r="G109" s="1930"/>
      <c r="H109" s="1952"/>
    </row>
    <row r="110" spans="1:8" ht="12" thickBot="1" x14ac:dyDescent="0.3">
      <c r="B110" s="1934"/>
      <c r="C110" s="1934"/>
      <c r="D110" s="1935"/>
      <c r="E110" s="2061"/>
      <c r="F110" s="2062"/>
      <c r="G110" s="2063" t="s">
        <v>73</v>
      </c>
      <c r="H110" s="1452"/>
    </row>
    <row r="111" spans="1:8" ht="30" customHeight="1" thickBot="1" x14ac:dyDescent="0.3">
      <c r="A111" s="2853" t="s">
        <v>7</v>
      </c>
      <c r="B111" s="2854" t="s">
        <v>91</v>
      </c>
      <c r="C111" s="2855" t="s">
        <v>2337</v>
      </c>
      <c r="D111" s="2856" t="s">
        <v>128</v>
      </c>
      <c r="E111" s="2858" t="s">
        <v>94</v>
      </c>
      <c r="F111" s="3270" t="s">
        <v>2656</v>
      </c>
      <c r="G111" s="570" t="s">
        <v>95</v>
      </c>
      <c r="H111" s="1452"/>
    </row>
    <row r="112" spans="1:8" ht="12" thickBot="1" x14ac:dyDescent="0.3">
      <c r="A112" s="2064">
        <f>A113+A138</f>
        <v>13010</v>
      </c>
      <c r="B112" s="2065" t="s">
        <v>3</v>
      </c>
      <c r="C112" s="2066" t="s">
        <v>96</v>
      </c>
      <c r="D112" s="2067" t="s">
        <v>97</v>
      </c>
      <c r="E112" s="2851">
        <v>12400</v>
      </c>
      <c r="F112" s="3161">
        <f>F113+F138</f>
        <v>12400</v>
      </c>
      <c r="G112" s="2068" t="s">
        <v>10</v>
      </c>
      <c r="H112" s="1452"/>
    </row>
    <row r="113" spans="1:8" x14ac:dyDescent="0.25">
      <c r="A113" s="2069">
        <f>A114+A127</f>
        <v>10710</v>
      </c>
      <c r="B113" s="1960" t="s">
        <v>98</v>
      </c>
      <c r="C113" s="1961" t="s">
        <v>10</v>
      </c>
      <c r="D113" s="2070" t="s">
        <v>2338</v>
      </c>
      <c r="E113" s="2009">
        <f>E114+E127</f>
        <v>0</v>
      </c>
      <c r="F113" s="2852">
        <f>F114+F127</f>
        <v>12400</v>
      </c>
      <c r="G113" s="2071"/>
      <c r="H113" s="1452"/>
    </row>
    <row r="114" spans="1:8" x14ac:dyDescent="0.25">
      <c r="A114" s="2072">
        <f>SUM(A115:A126)</f>
        <v>3805</v>
      </c>
      <c r="B114" s="2073" t="s">
        <v>107</v>
      </c>
      <c r="C114" s="2074" t="s">
        <v>2339</v>
      </c>
      <c r="D114" s="2075" t="s">
        <v>2340</v>
      </c>
      <c r="E114" s="2046"/>
      <c r="F114" s="2844">
        <f>SUM(F115:F126)</f>
        <v>3805</v>
      </c>
      <c r="G114" s="2076"/>
      <c r="H114" s="1452"/>
    </row>
    <row r="115" spans="1:8" x14ac:dyDescent="0.25">
      <c r="A115" s="2077">
        <v>3</v>
      </c>
      <c r="B115" s="1973" t="s">
        <v>107</v>
      </c>
      <c r="C115" s="1974" t="s">
        <v>2339</v>
      </c>
      <c r="D115" s="2078" t="s">
        <v>2302</v>
      </c>
      <c r="E115" s="2079"/>
      <c r="F115" s="2845">
        <v>3</v>
      </c>
      <c r="G115" s="2080"/>
      <c r="H115" s="1452"/>
    </row>
    <row r="116" spans="1:8" x14ac:dyDescent="0.25">
      <c r="A116" s="2077">
        <v>150</v>
      </c>
      <c r="B116" s="1973" t="s">
        <v>107</v>
      </c>
      <c r="C116" s="1974" t="s">
        <v>2339</v>
      </c>
      <c r="D116" s="2078" t="s">
        <v>2304</v>
      </c>
      <c r="E116" s="2079"/>
      <c r="F116" s="2845">
        <v>145</v>
      </c>
      <c r="G116" s="2080"/>
      <c r="H116" s="1452"/>
    </row>
    <row r="117" spans="1:8" x14ac:dyDescent="0.25">
      <c r="A117" s="2077">
        <v>480</v>
      </c>
      <c r="B117" s="1973" t="s">
        <v>107</v>
      </c>
      <c r="C117" s="1974" t="s">
        <v>2339</v>
      </c>
      <c r="D117" s="2078" t="s">
        <v>2272</v>
      </c>
      <c r="E117" s="2079"/>
      <c r="F117" s="2845">
        <v>480</v>
      </c>
      <c r="G117" s="2081"/>
      <c r="H117" s="1452"/>
    </row>
    <row r="118" spans="1:8" x14ac:dyDescent="0.25">
      <c r="A118" s="2077">
        <v>300</v>
      </c>
      <c r="B118" s="1973" t="s">
        <v>107</v>
      </c>
      <c r="C118" s="1974" t="s">
        <v>2339</v>
      </c>
      <c r="D118" s="2078" t="s">
        <v>2341</v>
      </c>
      <c r="E118" s="2079"/>
      <c r="F118" s="2845">
        <v>300</v>
      </c>
      <c r="G118" s="2081"/>
      <c r="H118" s="1452"/>
    </row>
    <row r="119" spans="1:8" x14ac:dyDescent="0.25">
      <c r="A119" s="2077">
        <v>900</v>
      </c>
      <c r="B119" s="1973" t="s">
        <v>107</v>
      </c>
      <c r="C119" s="1974" t="s">
        <v>2339</v>
      </c>
      <c r="D119" s="2078" t="s">
        <v>2306</v>
      </c>
      <c r="E119" s="2079"/>
      <c r="F119" s="2845">
        <v>900</v>
      </c>
      <c r="G119" s="2081"/>
      <c r="H119" s="1452"/>
    </row>
    <row r="120" spans="1:8" x14ac:dyDescent="0.25">
      <c r="A120" s="2077">
        <v>600</v>
      </c>
      <c r="B120" s="1973" t="s">
        <v>107</v>
      </c>
      <c r="C120" s="1974" t="s">
        <v>2339</v>
      </c>
      <c r="D120" s="2078" t="s">
        <v>2308</v>
      </c>
      <c r="E120" s="2079"/>
      <c r="F120" s="2845">
        <v>600</v>
      </c>
      <c r="G120" s="2081"/>
      <c r="H120" s="1452"/>
    </row>
    <row r="121" spans="1:8" x14ac:dyDescent="0.25">
      <c r="A121" s="2077">
        <v>50</v>
      </c>
      <c r="B121" s="2017" t="s">
        <v>107</v>
      </c>
      <c r="C121" s="1974" t="s">
        <v>2339</v>
      </c>
      <c r="D121" s="2078" t="s">
        <v>2311</v>
      </c>
      <c r="E121" s="2079"/>
      <c r="F121" s="2845">
        <v>50</v>
      </c>
      <c r="G121" s="2082"/>
      <c r="H121" s="1452"/>
    </row>
    <row r="122" spans="1:8" x14ac:dyDescent="0.25">
      <c r="A122" s="2077">
        <v>0</v>
      </c>
      <c r="B122" s="1973" t="s">
        <v>107</v>
      </c>
      <c r="C122" s="2083">
        <v>3015000000</v>
      </c>
      <c r="D122" s="2078" t="s">
        <v>2312</v>
      </c>
      <c r="E122" s="159"/>
      <c r="F122" s="2845">
        <v>5</v>
      </c>
      <c r="G122" s="2081"/>
      <c r="H122" s="1452"/>
    </row>
    <row r="123" spans="1:8" ht="22.5" x14ac:dyDescent="0.25">
      <c r="A123" s="2077">
        <v>5</v>
      </c>
      <c r="B123" s="1973" t="s">
        <v>107</v>
      </c>
      <c r="C123" s="1974" t="s">
        <v>2339</v>
      </c>
      <c r="D123" s="2078" t="s">
        <v>2315</v>
      </c>
      <c r="E123" s="2079"/>
      <c r="F123" s="2845">
        <v>5</v>
      </c>
      <c r="G123" s="2081"/>
      <c r="H123" s="1452"/>
    </row>
    <row r="124" spans="1:8" x14ac:dyDescent="0.25">
      <c r="A124" s="2077">
        <v>1000</v>
      </c>
      <c r="B124" s="1973" t="s">
        <v>107</v>
      </c>
      <c r="C124" s="1974" t="s">
        <v>2339</v>
      </c>
      <c r="D124" s="2078" t="s">
        <v>2316</v>
      </c>
      <c r="E124" s="2079"/>
      <c r="F124" s="2845">
        <v>1000</v>
      </c>
      <c r="G124" s="2081"/>
      <c r="H124" s="1452"/>
    </row>
    <row r="125" spans="1:8" x14ac:dyDescent="0.25">
      <c r="A125" s="2077">
        <v>307</v>
      </c>
      <c r="B125" s="1973" t="s">
        <v>107</v>
      </c>
      <c r="C125" s="1974" t="s">
        <v>2339</v>
      </c>
      <c r="D125" s="2078" t="s">
        <v>2277</v>
      </c>
      <c r="E125" s="2079"/>
      <c r="F125" s="2845">
        <v>307</v>
      </c>
      <c r="G125" s="2081"/>
      <c r="H125" s="1452"/>
    </row>
    <row r="126" spans="1:8" x14ac:dyDescent="0.25">
      <c r="A126" s="2077">
        <v>10</v>
      </c>
      <c r="B126" s="1973" t="s">
        <v>107</v>
      </c>
      <c r="C126" s="1974" t="s">
        <v>2339</v>
      </c>
      <c r="D126" s="2078" t="s">
        <v>2275</v>
      </c>
      <c r="E126" s="2079"/>
      <c r="F126" s="2845">
        <v>10</v>
      </c>
      <c r="G126" s="2081"/>
      <c r="H126" s="1452"/>
    </row>
    <row r="127" spans="1:8" ht="12.75" customHeight="1" x14ac:dyDescent="0.25">
      <c r="A127" s="3315">
        <f>SUM(A128:A137)</f>
        <v>6905</v>
      </c>
      <c r="B127" s="3316" t="s">
        <v>107</v>
      </c>
      <c r="C127" s="3317" t="s">
        <v>2342</v>
      </c>
      <c r="D127" s="3318" t="s">
        <v>2343</v>
      </c>
      <c r="E127" s="3319"/>
      <c r="F127" s="3320">
        <f>SUM(F128:F137)</f>
        <v>8595</v>
      </c>
      <c r="G127" s="2876" t="s">
        <v>2344</v>
      </c>
      <c r="H127" s="1452"/>
    </row>
    <row r="128" spans="1:8" x14ac:dyDescent="0.25">
      <c r="A128" s="2077">
        <v>3</v>
      </c>
      <c r="B128" s="1973" t="s">
        <v>107</v>
      </c>
      <c r="C128" s="1974" t="s">
        <v>2342</v>
      </c>
      <c r="D128" s="2078" t="s">
        <v>2302</v>
      </c>
      <c r="E128" s="2037"/>
      <c r="F128" s="2845">
        <v>3</v>
      </c>
      <c r="G128" s="2080"/>
      <c r="H128" s="1452"/>
    </row>
    <row r="129" spans="1:8" x14ac:dyDescent="0.25">
      <c r="A129" s="2084">
        <v>250</v>
      </c>
      <c r="B129" s="1973" t="s">
        <v>107</v>
      </c>
      <c r="C129" s="1974" t="s">
        <v>2342</v>
      </c>
      <c r="D129" s="2078" t="s">
        <v>2304</v>
      </c>
      <c r="E129" s="2037"/>
      <c r="F129" s="2845">
        <v>250</v>
      </c>
      <c r="G129" s="2080"/>
      <c r="H129" s="1452"/>
    </row>
    <row r="130" spans="1:8" x14ac:dyDescent="0.25">
      <c r="A130" s="2077">
        <v>250</v>
      </c>
      <c r="B130" s="1973" t="s">
        <v>107</v>
      </c>
      <c r="C130" s="1974" t="s">
        <v>2342</v>
      </c>
      <c r="D130" s="2078" t="s">
        <v>2272</v>
      </c>
      <c r="E130" s="159"/>
      <c r="F130" s="2845">
        <v>250</v>
      </c>
      <c r="G130" s="2085"/>
      <c r="H130" s="1452"/>
    </row>
    <row r="131" spans="1:8" x14ac:dyDescent="0.25">
      <c r="A131" s="2077">
        <v>1600</v>
      </c>
      <c r="B131" s="1973" t="s">
        <v>107</v>
      </c>
      <c r="C131" s="1974" t="s">
        <v>2342</v>
      </c>
      <c r="D131" s="2078" t="s">
        <v>2341</v>
      </c>
      <c r="E131" s="159"/>
      <c r="F131" s="2845">
        <v>1600</v>
      </c>
      <c r="G131" s="2085"/>
      <c r="H131" s="1452"/>
    </row>
    <row r="132" spans="1:8" x14ac:dyDescent="0.25">
      <c r="A132" s="2077">
        <v>2500</v>
      </c>
      <c r="B132" s="1973" t="s">
        <v>107</v>
      </c>
      <c r="C132" s="1974" t="s">
        <v>2342</v>
      </c>
      <c r="D132" s="2078" t="s">
        <v>2306</v>
      </c>
      <c r="E132" s="159"/>
      <c r="F132" s="2845">
        <v>2000</v>
      </c>
      <c r="G132" s="2085"/>
      <c r="H132" s="1452"/>
    </row>
    <row r="133" spans="1:8" x14ac:dyDescent="0.25">
      <c r="A133" s="2077">
        <v>2000</v>
      </c>
      <c r="B133" s="1973" t="s">
        <v>107</v>
      </c>
      <c r="C133" s="1974" t="s">
        <v>2342</v>
      </c>
      <c r="D133" s="2078" t="s">
        <v>2308</v>
      </c>
      <c r="E133" s="159"/>
      <c r="F133" s="2845">
        <v>2900</v>
      </c>
      <c r="G133" s="2085"/>
      <c r="H133" s="1452"/>
    </row>
    <row r="134" spans="1:8" x14ac:dyDescent="0.25">
      <c r="A134" s="2077">
        <v>15</v>
      </c>
      <c r="B134" s="1973" t="s">
        <v>107</v>
      </c>
      <c r="C134" s="1974" t="s">
        <v>2342</v>
      </c>
      <c r="D134" s="2078" t="s">
        <v>2311</v>
      </c>
      <c r="E134" s="159"/>
      <c r="F134" s="2845">
        <v>15</v>
      </c>
      <c r="G134" s="2085"/>
      <c r="H134" s="1452"/>
    </row>
    <row r="135" spans="1:8" x14ac:dyDescent="0.25">
      <c r="A135" s="2077">
        <v>0</v>
      </c>
      <c r="B135" s="1973" t="s">
        <v>107</v>
      </c>
      <c r="C135" s="1974" t="s">
        <v>2342</v>
      </c>
      <c r="D135" s="2078" t="s">
        <v>2312</v>
      </c>
      <c r="E135" s="159"/>
      <c r="F135" s="2845">
        <v>5</v>
      </c>
      <c r="G135" s="2085"/>
      <c r="H135" s="1452"/>
    </row>
    <row r="136" spans="1:8" x14ac:dyDescent="0.25">
      <c r="A136" s="2077">
        <v>190</v>
      </c>
      <c r="B136" s="1973" t="s">
        <v>107</v>
      </c>
      <c r="C136" s="1974" t="s">
        <v>2342</v>
      </c>
      <c r="D136" s="2078" t="s">
        <v>2316</v>
      </c>
      <c r="E136" s="159"/>
      <c r="F136" s="2845">
        <v>1000</v>
      </c>
      <c r="G136" s="2085"/>
      <c r="H136" s="1452"/>
    </row>
    <row r="137" spans="1:8" x14ac:dyDescent="0.25">
      <c r="A137" s="2077">
        <v>97</v>
      </c>
      <c r="B137" s="1973" t="s">
        <v>107</v>
      </c>
      <c r="C137" s="1974" t="s">
        <v>2342</v>
      </c>
      <c r="D137" s="2078" t="s">
        <v>2277</v>
      </c>
      <c r="E137" s="159"/>
      <c r="F137" s="2845">
        <v>572</v>
      </c>
      <c r="G137" s="2085"/>
      <c r="H137" s="1452"/>
    </row>
    <row r="138" spans="1:8" s="2091" customFormat="1" x14ac:dyDescent="0.25">
      <c r="A138" s="2086">
        <f>A139+A140</f>
        <v>2300</v>
      </c>
      <c r="B138" s="2087" t="s">
        <v>98</v>
      </c>
      <c r="C138" s="2088" t="s">
        <v>10</v>
      </c>
      <c r="D138" s="2089" t="s">
        <v>2345</v>
      </c>
      <c r="E138" s="2090"/>
      <c r="F138" s="2848">
        <f>SUM(F139:F140)</f>
        <v>0</v>
      </c>
      <c r="G138" s="2085"/>
    </row>
    <row r="139" spans="1:8" x14ac:dyDescent="0.25">
      <c r="A139" s="2084">
        <v>1650</v>
      </c>
      <c r="B139" s="1973" t="s">
        <v>107</v>
      </c>
      <c r="C139" s="2877" t="s">
        <v>2346</v>
      </c>
      <c r="D139" s="2102" t="s">
        <v>2347</v>
      </c>
      <c r="E139" s="159"/>
      <c r="F139" s="2845">
        <v>0</v>
      </c>
      <c r="G139" s="2085" t="s">
        <v>2271</v>
      </c>
      <c r="H139" s="1452"/>
    </row>
    <row r="140" spans="1:8" ht="12" thickBot="1" x14ac:dyDescent="0.3">
      <c r="A140" s="2878">
        <v>650</v>
      </c>
      <c r="B140" s="1992" t="s">
        <v>107</v>
      </c>
      <c r="C140" s="2879" t="s">
        <v>2348</v>
      </c>
      <c r="D140" s="2880" t="s">
        <v>2349</v>
      </c>
      <c r="E140" s="174"/>
      <c r="F140" s="2850">
        <v>0</v>
      </c>
      <c r="G140" s="2092" t="s">
        <v>2271</v>
      </c>
      <c r="H140" s="1452"/>
    </row>
    <row r="141" spans="1:8" x14ac:dyDescent="0.25">
      <c r="F141" s="2093"/>
      <c r="G141" s="2093"/>
    </row>
    <row r="142" spans="1:8" ht="15.75" x14ac:dyDescent="0.25">
      <c r="B142" s="1930" t="s">
        <v>2350</v>
      </c>
      <c r="C142" s="1930"/>
      <c r="D142" s="1952"/>
      <c r="E142" s="1952"/>
      <c r="F142" s="1930"/>
      <c r="G142" s="1930"/>
      <c r="H142" s="1952"/>
    </row>
    <row r="143" spans="1:8" ht="12" thickBot="1" x14ac:dyDescent="0.3">
      <c r="B143" s="1934"/>
      <c r="C143" s="1934"/>
      <c r="D143" s="1935"/>
      <c r="E143" s="1936"/>
      <c r="F143" s="1953"/>
      <c r="G143" s="1936" t="s">
        <v>73</v>
      </c>
      <c r="H143" s="1452"/>
    </row>
    <row r="144" spans="1:8" ht="30" customHeight="1" thickBot="1" x14ac:dyDescent="0.3">
      <c r="A144" s="2547" t="s">
        <v>7</v>
      </c>
      <c r="B144" s="2548" t="s">
        <v>91</v>
      </c>
      <c r="C144" s="2546" t="s">
        <v>2351</v>
      </c>
      <c r="D144" s="2544" t="s">
        <v>276</v>
      </c>
      <c r="E144" s="2598" t="s">
        <v>94</v>
      </c>
      <c r="F144" s="3270" t="s">
        <v>2656</v>
      </c>
      <c r="G144" s="2515" t="s">
        <v>95</v>
      </c>
      <c r="H144" s="1452"/>
    </row>
    <row r="145" spans="1:8" ht="12" thickBot="1" x14ac:dyDescent="0.3">
      <c r="A145" s="2094">
        <f>A146</f>
        <v>20850</v>
      </c>
      <c r="B145" s="1955" t="s">
        <v>3</v>
      </c>
      <c r="C145" s="1956" t="s">
        <v>96</v>
      </c>
      <c r="D145" s="2095" t="s">
        <v>97</v>
      </c>
      <c r="E145" s="2096">
        <f>E146</f>
        <v>12000</v>
      </c>
      <c r="F145" s="2094">
        <f>F146</f>
        <v>17000</v>
      </c>
      <c r="G145" s="1958" t="s">
        <v>10</v>
      </c>
      <c r="H145" s="1452"/>
    </row>
    <row r="146" spans="1:8" x14ac:dyDescent="0.25">
      <c r="A146" s="2069">
        <f>SUM(A147:A158)</f>
        <v>20850</v>
      </c>
      <c r="B146" s="2097" t="s">
        <v>3</v>
      </c>
      <c r="C146" s="1961" t="s">
        <v>10</v>
      </c>
      <c r="D146" s="2098" t="s">
        <v>2352</v>
      </c>
      <c r="E146" s="2009">
        <f>SUM(E147:E158)</f>
        <v>12000</v>
      </c>
      <c r="F146" s="2852">
        <f>SUM(F147:F158)</f>
        <v>17000</v>
      </c>
      <c r="G146" s="2099"/>
      <c r="H146" s="1452"/>
    </row>
    <row r="147" spans="1:8" ht="11.25" customHeight="1" x14ac:dyDescent="0.25">
      <c r="A147" s="2100">
        <v>300</v>
      </c>
      <c r="B147" s="2101" t="s">
        <v>3</v>
      </c>
      <c r="C147" s="1974" t="s">
        <v>2353</v>
      </c>
      <c r="D147" s="2102" t="s">
        <v>2354</v>
      </c>
      <c r="E147" s="2037">
        <v>500</v>
      </c>
      <c r="F147" s="2845">
        <v>300</v>
      </c>
      <c r="G147" s="2080"/>
      <c r="H147" s="1452"/>
    </row>
    <row r="148" spans="1:8" ht="11.25" customHeight="1" x14ac:dyDescent="0.25">
      <c r="A148" s="2100">
        <v>3000</v>
      </c>
      <c r="B148" s="2101" t="s">
        <v>3</v>
      </c>
      <c r="C148" s="1974" t="s">
        <v>2355</v>
      </c>
      <c r="D148" s="2102" t="s">
        <v>2356</v>
      </c>
      <c r="E148" s="2037">
        <v>4500</v>
      </c>
      <c r="F148" s="2845">
        <v>3000</v>
      </c>
      <c r="G148" s="2080"/>
      <c r="H148" s="1452"/>
    </row>
    <row r="149" spans="1:8" ht="11.25" customHeight="1" x14ac:dyDescent="0.25">
      <c r="A149" s="2100">
        <v>300</v>
      </c>
      <c r="B149" s="2101" t="s">
        <v>3</v>
      </c>
      <c r="C149" s="2103" t="s">
        <v>2357</v>
      </c>
      <c r="D149" s="2102" t="s">
        <v>2358</v>
      </c>
      <c r="E149" s="2037">
        <v>500</v>
      </c>
      <c r="F149" s="2845">
        <v>1400</v>
      </c>
      <c r="G149" s="2080"/>
      <c r="H149" s="1452"/>
    </row>
    <row r="150" spans="1:8" ht="11.25" customHeight="1" x14ac:dyDescent="0.25">
      <c r="A150" s="2100">
        <v>3000</v>
      </c>
      <c r="B150" s="2101" t="s">
        <v>3</v>
      </c>
      <c r="C150" s="1974" t="s">
        <v>2359</v>
      </c>
      <c r="D150" s="2102" t="s">
        <v>2360</v>
      </c>
      <c r="E150" s="2037"/>
      <c r="F150" s="2845">
        <v>0</v>
      </c>
      <c r="G150" s="2080"/>
      <c r="H150" s="1452"/>
    </row>
    <row r="151" spans="1:8" ht="11.25" customHeight="1" x14ac:dyDescent="0.25">
      <c r="A151" s="2100">
        <v>7000</v>
      </c>
      <c r="B151" s="2101" t="s">
        <v>3</v>
      </c>
      <c r="C151" s="1974" t="s">
        <v>2361</v>
      </c>
      <c r="D151" s="2102" t="s">
        <v>2362</v>
      </c>
      <c r="E151" s="2037">
        <v>2500</v>
      </c>
      <c r="F151" s="2845">
        <v>0</v>
      </c>
      <c r="G151" s="2080" t="s">
        <v>2271</v>
      </c>
      <c r="H151" s="1452"/>
    </row>
    <row r="152" spans="1:8" ht="11.25" customHeight="1" x14ac:dyDescent="0.25">
      <c r="A152" s="2100">
        <v>5400</v>
      </c>
      <c r="B152" s="2101" t="s">
        <v>3</v>
      </c>
      <c r="C152" s="2103" t="s">
        <v>2363</v>
      </c>
      <c r="D152" s="2102" t="s">
        <v>2364</v>
      </c>
      <c r="E152" s="2037">
        <v>1000</v>
      </c>
      <c r="F152" s="2845">
        <v>1000</v>
      </c>
      <c r="G152" s="2080" t="s">
        <v>2365</v>
      </c>
      <c r="H152" s="1452"/>
    </row>
    <row r="153" spans="1:8" ht="11.25" customHeight="1" x14ac:dyDescent="0.25">
      <c r="A153" s="2100">
        <v>200</v>
      </c>
      <c r="B153" s="2101" t="s">
        <v>3</v>
      </c>
      <c r="C153" s="2104">
        <v>1590340000</v>
      </c>
      <c r="D153" s="2102" t="s">
        <v>2366</v>
      </c>
      <c r="E153" s="2037"/>
      <c r="F153" s="2839">
        <v>0</v>
      </c>
      <c r="G153" s="2105"/>
      <c r="H153" s="1452"/>
    </row>
    <row r="154" spans="1:8" ht="11.25" customHeight="1" x14ac:dyDescent="0.25">
      <c r="A154" s="2100">
        <v>1500</v>
      </c>
      <c r="B154" s="2101" t="s">
        <v>3</v>
      </c>
      <c r="C154" s="1974" t="s">
        <v>2367</v>
      </c>
      <c r="D154" s="2102" t="s">
        <v>2368</v>
      </c>
      <c r="E154" s="2037"/>
      <c r="F154" s="2845">
        <v>0</v>
      </c>
      <c r="G154" s="2106"/>
      <c r="H154" s="1452"/>
    </row>
    <row r="155" spans="1:8" ht="11.25" customHeight="1" x14ac:dyDescent="0.25">
      <c r="A155" s="2100">
        <v>150</v>
      </c>
      <c r="B155" s="2101" t="s">
        <v>3</v>
      </c>
      <c r="C155" s="1974" t="s">
        <v>2369</v>
      </c>
      <c r="D155" s="2102" t="s">
        <v>2370</v>
      </c>
      <c r="E155" s="2037"/>
      <c r="F155" s="2845">
        <v>0</v>
      </c>
      <c r="G155" s="2080"/>
      <c r="H155" s="1452"/>
    </row>
    <row r="156" spans="1:8" ht="22.5" x14ac:dyDescent="0.25">
      <c r="A156" s="2100">
        <v>0</v>
      </c>
      <c r="B156" s="2101" t="s">
        <v>3</v>
      </c>
      <c r="C156" s="2107" t="s">
        <v>2371</v>
      </c>
      <c r="D156" s="2102" t="s">
        <v>2372</v>
      </c>
      <c r="E156" s="2037">
        <v>3000</v>
      </c>
      <c r="F156" s="2845">
        <v>6300</v>
      </c>
      <c r="G156" s="2080" t="s">
        <v>2373</v>
      </c>
      <c r="H156" s="1452"/>
    </row>
    <row r="157" spans="1:8" x14ac:dyDescent="0.25">
      <c r="A157" s="2100">
        <v>0</v>
      </c>
      <c r="B157" s="2101" t="s">
        <v>3</v>
      </c>
      <c r="C157" s="2107" t="s">
        <v>2374</v>
      </c>
      <c r="D157" s="2102" t="s">
        <v>2375</v>
      </c>
      <c r="E157" s="2037"/>
      <c r="F157" s="2845">
        <v>5000</v>
      </c>
      <c r="G157" s="2080" t="s">
        <v>2373</v>
      </c>
      <c r="H157" s="1452"/>
    </row>
    <row r="158" spans="1:8" ht="20.25" customHeight="1" thickBot="1" x14ac:dyDescent="0.3">
      <c r="A158" s="2109"/>
      <c r="B158" s="2110"/>
      <c r="C158" s="2024"/>
      <c r="D158" s="2111"/>
      <c r="E158" s="2112"/>
      <c r="F158" s="2850"/>
      <c r="G158" s="3162"/>
      <c r="H158" s="1452"/>
    </row>
    <row r="160" spans="1:8" ht="15.75" x14ac:dyDescent="0.25">
      <c r="B160" s="2113" t="s">
        <v>2376</v>
      </c>
      <c r="C160" s="2113"/>
      <c r="D160" s="2114"/>
      <c r="E160" s="2114"/>
      <c r="F160" s="2113"/>
      <c r="G160" s="2113"/>
      <c r="H160" s="2114"/>
    </row>
    <row r="161" spans="1:8" ht="12" thickBot="1" x14ac:dyDescent="0.3">
      <c r="B161" s="2115"/>
      <c r="C161" s="2115"/>
      <c r="D161" s="2116"/>
      <c r="E161" s="2117"/>
      <c r="F161" s="2118"/>
      <c r="G161" s="2119" t="s">
        <v>881</v>
      </c>
      <c r="H161" s="1452"/>
    </row>
    <row r="162" spans="1:8" ht="30.75" customHeight="1" thickBot="1" x14ac:dyDescent="0.3">
      <c r="A162" s="2547" t="s">
        <v>7</v>
      </c>
      <c r="B162" s="2549" t="s">
        <v>281</v>
      </c>
      <c r="C162" s="2550" t="s">
        <v>2377</v>
      </c>
      <c r="D162" s="2551" t="s">
        <v>2378</v>
      </c>
      <c r="E162" s="2598" t="s">
        <v>94</v>
      </c>
      <c r="F162" s="3270" t="s">
        <v>2656</v>
      </c>
      <c r="G162" s="3128" t="s">
        <v>95</v>
      </c>
      <c r="H162" s="1452"/>
    </row>
    <row r="163" spans="1:8" ht="12" thickBot="1" x14ac:dyDescent="0.3">
      <c r="A163" s="2120">
        <f>A164</f>
        <v>8846.61</v>
      </c>
      <c r="B163" s="2121" t="s">
        <v>2</v>
      </c>
      <c r="C163" s="1956" t="s">
        <v>96</v>
      </c>
      <c r="D163" s="2122" t="s">
        <v>2379</v>
      </c>
      <c r="E163" s="2123">
        <v>9156.24</v>
      </c>
      <c r="F163" s="2120">
        <f>SUM(F165:F173)</f>
        <v>9156.24</v>
      </c>
      <c r="G163" s="1958" t="s">
        <v>10</v>
      </c>
      <c r="H163" s="1452"/>
    </row>
    <row r="164" spans="1:8" s="2130" customFormat="1" x14ac:dyDescent="0.25">
      <c r="A164" s="2124">
        <f>SUM(A165:A173)</f>
        <v>8846.61</v>
      </c>
      <c r="B164" s="2125" t="s">
        <v>98</v>
      </c>
      <c r="C164" s="2126" t="s">
        <v>10</v>
      </c>
      <c r="D164" s="2127" t="s">
        <v>2380</v>
      </c>
      <c r="E164" s="2128">
        <v>9156.24</v>
      </c>
      <c r="F164" s="3120">
        <f>SUM(F165:F173)</f>
        <v>9156.24</v>
      </c>
      <c r="G164" s="2129"/>
    </row>
    <row r="165" spans="1:8" x14ac:dyDescent="0.25">
      <c r="A165" s="2084">
        <v>2246.61</v>
      </c>
      <c r="B165" s="2131" t="s">
        <v>107</v>
      </c>
      <c r="C165" s="2132" t="s">
        <v>2381</v>
      </c>
      <c r="D165" s="2133" t="s">
        <v>2382</v>
      </c>
      <c r="E165" s="2134"/>
      <c r="F165" s="3121">
        <v>2500</v>
      </c>
      <c r="G165" s="1970"/>
      <c r="H165" s="1452"/>
    </row>
    <row r="166" spans="1:8" x14ac:dyDescent="0.25">
      <c r="A166" s="2084">
        <v>500</v>
      </c>
      <c r="B166" s="2131" t="s">
        <v>107</v>
      </c>
      <c r="C166" s="2132" t="s">
        <v>2383</v>
      </c>
      <c r="D166" s="2133" t="s">
        <v>2384</v>
      </c>
      <c r="E166" s="2134"/>
      <c r="F166" s="3121">
        <v>500</v>
      </c>
      <c r="G166" s="2108"/>
      <c r="H166" s="1452"/>
    </row>
    <row r="167" spans="1:8" x14ac:dyDescent="0.25">
      <c r="A167" s="2084">
        <v>3700</v>
      </c>
      <c r="B167" s="2131" t="s">
        <v>107</v>
      </c>
      <c r="C167" s="2132" t="s">
        <v>2385</v>
      </c>
      <c r="D167" s="2133" t="s">
        <v>2386</v>
      </c>
      <c r="E167" s="2134"/>
      <c r="F167" s="3121">
        <v>3756.24</v>
      </c>
      <c r="G167" s="2108"/>
      <c r="H167" s="1452"/>
    </row>
    <row r="168" spans="1:8" x14ac:dyDescent="0.25">
      <c r="A168" s="2084">
        <v>1500</v>
      </c>
      <c r="B168" s="2131" t="s">
        <v>107</v>
      </c>
      <c r="C168" s="2132" t="s">
        <v>2387</v>
      </c>
      <c r="D168" s="2133" t="s">
        <v>2388</v>
      </c>
      <c r="E168" s="2134"/>
      <c r="F168" s="3121">
        <v>1500</v>
      </c>
      <c r="G168" s="2108"/>
      <c r="H168" s="1452"/>
    </row>
    <row r="169" spans="1:8" x14ac:dyDescent="0.25">
      <c r="A169" s="2084">
        <v>190</v>
      </c>
      <c r="B169" s="2131" t="s">
        <v>107</v>
      </c>
      <c r="C169" s="2135" t="s">
        <v>2389</v>
      </c>
      <c r="D169" s="2133" t="s">
        <v>2390</v>
      </c>
      <c r="E169" s="2134"/>
      <c r="F169" s="3121">
        <v>190</v>
      </c>
      <c r="G169" s="2108"/>
      <c r="H169" s="1452"/>
    </row>
    <row r="170" spans="1:8" x14ac:dyDescent="0.25">
      <c r="A170" s="2084">
        <v>500</v>
      </c>
      <c r="B170" s="2131" t="s">
        <v>107</v>
      </c>
      <c r="C170" s="2135" t="s">
        <v>2391</v>
      </c>
      <c r="D170" s="2133" t="s">
        <v>2392</v>
      </c>
      <c r="E170" s="2134"/>
      <c r="F170" s="3121">
        <v>500</v>
      </c>
      <c r="G170" s="2108"/>
      <c r="H170" s="1452"/>
    </row>
    <row r="171" spans="1:8" x14ac:dyDescent="0.25">
      <c r="A171" s="2084">
        <v>100</v>
      </c>
      <c r="B171" s="2131" t="s">
        <v>107</v>
      </c>
      <c r="C171" s="2135" t="s">
        <v>2393</v>
      </c>
      <c r="D171" s="2133" t="s">
        <v>2394</v>
      </c>
      <c r="E171" s="2134"/>
      <c r="F171" s="3121">
        <v>100</v>
      </c>
      <c r="G171" s="2108"/>
      <c r="H171" s="1452"/>
    </row>
    <row r="172" spans="1:8" x14ac:dyDescent="0.25">
      <c r="A172" s="2084">
        <v>100</v>
      </c>
      <c r="B172" s="2131" t="s">
        <v>107</v>
      </c>
      <c r="C172" s="2132" t="s">
        <v>2395</v>
      </c>
      <c r="D172" s="2133" t="s">
        <v>2396</v>
      </c>
      <c r="E172" s="2134"/>
      <c r="F172" s="3121">
        <v>100</v>
      </c>
      <c r="G172" s="2108"/>
      <c r="H172" s="1452"/>
    </row>
    <row r="173" spans="1:8" ht="12" thickBot="1" x14ac:dyDescent="0.3">
      <c r="A173" s="2136">
        <v>10</v>
      </c>
      <c r="B173" s="2137" t="s">
        <v>107</v>
      </c>
      <c r="C173" s="2138" t="s">
        <v>2397</v>
      </c>
      <c r="D173" s="2139" t="s">
        <v>2398</v>
      </c>
      <c r="E173" s="2140"/>
      <c r="F173" s="3122">
        <v>10</v>
      </c>
      <c r="G173" s="2027"/>
      <c r="H173" s="1452"/>
    </row>
  </sheetData>
  <mergeCells count="3">
    <mergeCell ref="C5:E5"/>
    <mergeCell ref="A1:G1"/>
    <mergeCell ref="A3:G3"/>
  </mergeCells>
  <conditionalFormatting sqref="D28 D54 D59">
    <cfRule type="expression" dxfId="1" priority="1">
      <formula>#REF!&lt;&gt;0</formula>
    </cfRule>
  </conditionalFormatting>
  <conditionalFormatting sqref="A164:A172">
    <cfRule type="expression" dxfId="0" priority="2">
      <formula>#REF!&lt;&gt;0</formula>
    </cfRule>
  </conditionalFormatting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17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0.7109375" style="897" customWidth="1"/>
    <col min="4" max="4" width="45.140625" style="897" customWidth="1"/>
    <col min="5" max="6" width="12.7109375" style="897" customWidth="1"/>
    <col min="7" max="7" width="28.7109375" style="897" customWidth="1"/>
    <col min="8" max="8" width="17.5703125" style="918" customWidth="1"/>
    <col min="9" max="16384" width="9.140625" style="897"/>
  </cols>
  <sheetData>
    <row r="1" spans="1:12" ht="18" customHeight="1" x14ac:dyDescent="0.25">
      <c r="A1" s="3613" t="s">
        <v>489</v>
      </c>
      <c r="B1" s="3613"/>
      <c r="C1" s="3613"/>
      <c r="D1" s="3613"/>
      <c r="E1" s="3613"/>
      <c r="F1" s="3613"/>
      <c r="G1" s="3613"/>
      <c r="H1" s="1"/>
      <c r="I1" s="1"/>
      <c r="J1" s="1049"/>
    </row>
    <row r="2" spans="1:12" ht="12.75" customHeight="1" x14ac:dyDescent="0.2">
      <c r="F2" s="1049"/>
      <c r="G2" s="1049"/>
      <c r="H2" s="1125"/>
      <c r="I2" s="1049"/>
      <c r="J2" s="1049"/>
    </row>
    <row r="3" spans="1:12" s="9" customFormat="1" ht="15.75" x14ac:dyDescent="0.25">
      <c r="A3" s="3614" t="s">
        <v>2399</v>
      </c>
      <c r="B3" s="3614"/>
      <c r="C3" s="3614"/>
      <c r="D3" s="3614"/>
      <c r="E3" s="3614"/>
      <c r="F3" s="3614"/>
      <c r="G3" s="3614"/>
      <c r="H3" s="7"/>
      <c r="I3" s="672"/>
      <c r="J3" s="672"/>
    </row>
    <row r="4" spans="1:12" s="9" customFormat="1" ht="15.75" x14ac:dyDescent="0.25">
      <c r="B4" s="91"/>
      <c r="C4" s="91"/>
      <c r="D4" s="91"/>
      <c r="E4" s="91"/>
      <c r="F4" s="91"/>
      <c r="G4" s="91"/>
      <c r="H4" s="91"/>
      <c r="I4" s="672"/>
      <c r="J4" s="672"/>
    </row>
    <row r="5" spans="1:12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  <c r="I5" s="1127"/>
      <c r="J5" s="1127"/>
    </row>
    <row r="6" spans="1:12" s="919" customFormat="1" ht="12" thickBot="1" x14ac:dyDescent="0.3">
      <c r="B6" s="920"/>
      <c r="C6" s="920"/>
      <c r="D6" s="920"/>
      <c r="E6" s="100"/>
      <c r="F6" s="100" t="s">
        <v>73</v>
      </c>
      <c r="G6" s="101"/>
      <c r="H6" s="1128"/>
      <c r="I6" s="1128"/>
      <c r="J6" s="1128"/>
    </row>
    <row r="7" spans="1:12" s="922" customFormat="1" ht="31.5" customHeight="1" thickBot="1" x14ac:dyDescent="0.3">
      <c r="B7" s="2881"/>
      <c r="C7" s="2524" t="s">
        <v>74</v>
      </c>
      <c r="D7" s="2513" t="s">
        <v>75</v>
      </c>
      <c r="E7" s="569" t="s">
        <v>2570</v>
      </c>
      <c r="F7" s="3270" t="s">
        <v>2656</v>
      </c>
      <c r="G7" s="19"/>
      <c r="H7" s="923"/>
      <c r="I7" s="923"/>
      <c r="J7" s="923"/>
      <c r="K7" s="923"/>
      <c r="L7" s="923"/>
    </row>
    <row r="8" spans="1:12" s="919" customFormat="1" ht="12.75" customHeight="1" thickBot="1" x14ac:dyDescent="0.3">
      <c r="B8" s="108"/>
      <c r="C8" s="109" t="s">
        <v>296</v>
      </c>
      <c r="D8" s="110" t="s">
        <v>297</v>
      </c>
      <c r="E8" s="111">
        <f>(SUM(E9:E9))</f>
        <v>11500</v>
      </c>
      <c r="F8" s="111">
        <f>(SUM(F9:F9))</f>
        <v>11500</v>
      </c>
      <c r="G8" s="112"/>
      <c r="H8" s="1128"/>
      <c r="I8" s="1128"/>
      <c r="J8" s="1128"/>
    </row>
    <row r="9" spans="1:12" s="925" customFormat="1" ht="12.75" customHeight="1" thickBot="1" x14ac:dyDescent="0.25">
      <c r="B9" s="115"/>
      <c r="C9" s="2887" t="s">
        <v>548</v>
      </c>
      <c r="D9" s="2888" t="s">
        <v>549</v>
      </c>
      <c r="E9" s="2889">
        <v>11500</v>
      </c>
      <c r="F9" s="2890">
        <f>F15</f>
        <v>11500</v>
      </c>
      <c r="G9" s="676"/>
    </row>
    <row r="10" spans="1:12" s="925" customFormat="1" ht="12.75" customHeight="1" x14ac:dyDescent="0.2">
      <c r="B10" s="115"/>
      <c r="C10" s="2141"/>
      <c r="D10" s="2142"/>
      <c r="E10" s="119"/>
      <c r="F10" s="119"/>
      <c r="G10" s="119"/>
    </row>
    <row r="11" spans="1:12" s="9" customFormat="1" ht="12.75" customHeight="1" x14ac:dyDescent="0.25">
      <c r="B11" s="121"/>
      <c r="C11" s="8"/>
      <c r="D11" s="8"/>
      <c r="E11" s="8"/>
      <c r="F11" s="8"/>
      <c r="G11" s="8"/>
      <c r="H11" s="310"/>
    </row>
    <row r="12" spans="1:12" ht="18.75" customHeight="1" x14ac:dyDescent="0.2">
      <c r="B12" s="124" t="s">
        <v>2400</v>
      </c>
      <c r="C12" s="124"/>
      <c r="D12" s="124"/>
      <c r="E12" s="124"/>
      <c r="F12" s="124"/>
      <c r="G12" s="124"/>
      <c r="H12" s="93"/>
      <c r="I12" s="93"/>
    </row>
    <row r="13" spans="1:12" ht="12.75" customHeight="1" thickBot="1" x14ac:dyDescent="0.25">
      <c r="B13" s="920"/>
      <c r="C13" s="920"/>
      <c r="D13" s="920"/>
      <c r="E13" s="920"/>
      <c r="F13" s="100"/>
      <c r="G13" s="101" t="s">
        <v>73</v>
      </c>
      <c r="H13" s="897"/>
    </row>
    <row r="14" spans="1:12" ht="31.5" customHeight="1" thickBot="1" x14ac:dyDescent="0.25">
      <c r="A14" s="3271" t="s">
        <v>7</v>
      </c>
      <c r="B14" s="3272" t="s">
        <v>281</v>
      </c>
      <c r="C14" s="3273" t="s">
        <v>2401</v>
      </c>
      <c r="D14" s="3274" t="s">
        <v>564</v>
      </c>
      <c r="E14" s="2526" t="s">
        <v>94</v>
      </c>
      <c r="F14" s="3270" t="s">
        <v>2656</v>
      </c>
      <c r="G14" s="3327" t="s">
        <v>95</v>
      </c>
      <c r="H14" s="897"/>
    </row>
    <row r="15" spans="1:12" ht="15" customHeight="1" thickBot="1" x14ac:dyDescent="0.25">
      <c r="A15" s="1490">
        <f>SUM(A16:A16)</f>
        <v>11500</v>
      </c>
      <c r="B15" s="696" t="s">
        <v>3</v>
      </c>
      <c r="C15" s="697" t="s">
        <v>567</v>
      </c>
      <c r="D15" s="698" t="s">
        <v>97</v>
      </c>
      <c r="E15" s="1490">
        <f>SUM(E16:E16)</f>
        <v>11500</v>
      </c>
      <c r="F15" s="1161">
        <v>11500</v>
      </c>
      <c r="G15" s="932" t="s">
        <v>10</v>
      </c>
      <c r="H15" s="897"/>
    </row>
    <row r="16" spans="1:12" ht="23.25" thickBot="1" x14ac:dyDescent="0.25">
      <c r="A16" s="2143">
        <v>11500</v>
      </c>
      <c r="B16" s="2144" t="s">
        <v>98</v>
      </c>
      <c r="C16" s="2145" t="s">
        <v>2402</v>
      </c>
      <c r="D16" s="2146" t="s">
        <v>2403</v>
      </c>
      <c r="E16" s="1493">
        <v>11500</v>
      </c>
      <c r="F16" s="2884">
        <v>11500</v>
      </c>
      <c r="G16" s="3328"/>
      <c r="H16" s="897"/>
    </row>
    <row r="17" ht="12.75" customHeight="1" x14ac:dyDescent="0.2"/>
  </sheetData>
  <mergeCells count="3">
    <mergeCell ref="C5:E5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19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7109375" style="897" customWidth="1"/>
    <col min="2" max="2" width="3.5703125" style="918" customWidth="1"/>
    <col min="3" max="3" width="10.7109375" style="897" customWidth="1"/>
    <col min="4" max="4" width="45.140625" style="897" customWidth="1"/>
    <col min="5" max="6" width="12.7109375" style="897" customWidth="1"/>
    <col min="7" max="7" width="28.7109375" style="897" customWidth="1"/>
    <col min="8" max="8" width="17.5703125" style="918" customWidth="1"/>
    <col min="9" max="16384" width="9.140625" style="897"/>
  </cols>
  <sheetData>
    <row r="1" spans="1:12" ht="18" customHeight="1" x14ac:dyDescent="0.25">
      <c r="A1" s="3613" t="s">
        <v>489</v>
      </c>
      <c r="B1" s="3613"/>
      <c r="C1" s="3613"/>
      <c r="D1" s="3613"/>
      <c r="E1" s="3613"/>
      <c r="F1" s="3613"/>
      <c r="G1" s="3613"/>
      <c r="H1" s="1"/>
      <c r="I1" s="1"/>
      <c r="J1" s="1049"/>
    </row>
    <row r="2" spans="1:12" ht="12.75" customHeight="1" x14ac:dyDescent="0.2">
      <c r="F2" s="1049"/>
      <c r="G2" s="1049"/>
      <c r="H2" s="1125"/>
      <c r="I2" s="1049"/>
      <c r="J2" s="1049"/>
    </row>
    <row r="3" spans="1:12" s="9" customFormat="1" ht="15.75" x14ac:dyDescent="0.25">
      <c r="A3" s="3614" t="s">
        <v>2404</v>
      </c>
      <c r="B3" s="3614"/>
      <c r="C3" s="3614"/>
      <c r="D3" s="3614"/>
      <c r="E3" s="3614"/>
      <c r="F3" s="3614"/>
      <c r="G3" s="3614"/>
      <c r="H3" s="7"/>
      <c r="I3" s="672"/>
      <c r="J3" s="672"/>
    </row>
    <row r="4" spans="1:12" s="9" customFormat="1" ht="15.75" x14ac:dyDescent="0.25">
      <c r="B4" s="91"/>
      <c r="C4" s="91"/>
      <c r="D4" s="91"/>
      <c r="E4" s="91"/>
      <c r="F4" s="91"/>
      <c r="G4" s="91"/>
      <c r="H4" s="91"/>
      <c r="I4" s="672"/>
      <c r="J4" s="672"/>
    </row>
    <row r="5" spans="1:12" s="92" customFormat="1" ht="15.75" customHeight="1" x14ac:dyDescent="0.25">
      <c r="B5" s="93"/>
      <c r="C5" s="3516" t="s">
        <v>72</v>
      </c>
      <c r="D5" s="3516"/>
      <c r="E5" s="3516"/>
      <c r="F5" s="94"/>
      <c r="G5" s="2512"/>
      <c r="H5" s="94"/>
      <c r="I5" s="1127"/>
      <c r="J5" s="1127"/>
    </row>
    <row r="6" spans="1:12" s="919" customFormat="1" ht="12" thickBot="1" x14ac:dyDescent="0.3">
      <c r="B6" s="920"/>
      <c r="C6" s="920"/>
      <c r="D6" s="920"/>
      <c r="E6" s="100"/>
      <c r="F6" s="100" t="s">
        <v>73</v>
      </c>
      <c r="G6" s="101"/>
      <c r="H6" s="1128"/>
      <c r="I6" s="1128"/>
      <c r="J6" s="1128"/>
    </row>
    <row r="7" spans="1:12" s="922" customFormat="1" ht="31.5" customHeight="1" thickBot="1" x14ac:dyDescent="0.3">
      <c r="B7" s="2881"/>
      <c r="C7" s="2524" t="s">
        <v>74</v>
      </c>
      <c r="D7" s="2513" t="s">
        <v>75</v>
      </c>
      <c r="E7" s="569" t="s">
        <v>2570</v>
      </c>
      <c r="F7" s="3270" t="s">
        <v>2656</v>
      </c>
      <c r="G7" s="19"/>
      <c r="H7" s="923"/>
      <c r="I7" s="923"/>
      <c r="J7" s="923"/>
      <c r="K7" s="923"/>
      <c r="L7" s="923"/>
    </row>
    <row r="8" spans="1:12" s="919" customFormat="1" ht="12.75" customHeight="1" thickBot="1" x14ac:dyDescent="0.3">
      <c r="B8" s="108"/>
      <c r="C8" s="109" t="s">
        <v>296</v>
      </c>
      <c r="D8" s="110" t="s">
        <v>297</v>
      </c>
      <c r="E8" s="111">
        <f>(SUM(E9:E9))</f>
        <v>3000</v>
      </c>
      <c r="F8" s="111">
        <f>(SUM(F9:F9))</f>
        <v>3000</v>
      </c>
      <c r="G8" s="112"/>
      <c r="H8" s="1128"/>
      <c r="I8" s="1128"/>
      <c r="J8" s="1128"/>
    </row>
    <row r="9" spans="1:12" s="925" customFormat="1" ht="12.75" customHeight="1" thickBot="1" x14ac:dyDescent="0.25">
      <c r="B9" s="115"/>
      <c r="C9" s="2573" t="s">
        <v>80</v>
      </c>
      <c r="D9" s="2574" t="s">
        <v>81</v>
      </c>
      <c r="E9" s="2891">
        <v>3000</v>
      </c>
      <c r="F9" s="2892">
        <f>F16</f>
        <v>3000</v>
      </c>
      <c r="G9" s="116"/>
    </row>
    <row r="10" spans="1:12" s="925" customFormat="1" ht="12.75" customHeight="1" x14ac:dyDescent="0.2">
      <c r="B10" s="115"/>
      <c r="C10" s="2141"/>
      <c r="D10" s="2142"/>
      <c r="E10" s="119"/>
      <c r="F10" s="119"/>
      <c r="G10" s="119"/>
    </row>
    <row r="11" spans="1:12" s="9" customFormat="1" ht="12.75" customHeight="1" x14ac:dyDescent="0.25">
      <c r="B11" s="121"/>
      <c r="C11" s="8"/>
      <c r="D11" s="8"/>
      <c r="E11" s="8"/>
      <c r="F11" s="8"/>
      <c r="G11" s="8"/>
      <c r="H11" s="310"/>
    </row>
    <row r="12" spans="1:12" ht="12.75" customHeight="1" x14ac:dyDescent="0.2"/>
    <row r="13" spans="1:12" ht="18.75" customHeight="1" x14ac:dyDescent="0.2">
      <c r="B13" s="124" t="s">
        <v>2405</v>
      </c>
      <c r="C13" s="124"/>
      <c r="D13" s="124"/>
      <c r="E13" s="124"/>
      <c r="F13" s="124"/>
      <c r="G13" s="124"/>
      <c r="H13" s="1674"/>
    </row>
    <row r="14" spans="1:12" ht="12.75" customHeight="1" thickBot="1" x14ac:dyDescent="0.25">
      <c r="B14" s="920"/>
      <c r="C14" s="920"/>
      <c r="D14" s="920"/>
      <c r="E14" s="183"/>
      <c r="F14" s="183"/>
      <c r="G14" s="101" t="s">
        <v>73</v>
      </c>
      <c r="H14" s="897"/>
    </row>
    <row r="15" spans="1:12" ht="31.5" customHeight="1" thickBot="1" x14ac:dyDescent="0.25">
      <c r="A15" s="3271" t="s">
        <v>7</v>
      </c>
      <c r="B15" s="2524" t="s">
        <v>91</v>
      </c>
      <c r="C15" s="2525" t="s">
        <v>2406</v>
      </c>
      <c r="D15" s="2517" t="s">
        <v>128</v>
      </c>
      <c r="E15" s="2598" t="s">
        <v>94</v>
      </c>
      <c r="F15" s="3270" t="s">
        <v>2656</v>
      </c>
      <c r="G15" s="3327" t="s">
        <v>95</v>
      </c>
      <c r="H15" s="897"/>
    </row>
    <row r="16" spans="1:12" ht="15" customHeight="1" thickBot="1" x14ac:dyDescent="0.25">
      <c r="A16" s="111">
        <f>SUM(A17:A18)</f>
        <v>0</v>
      </c>
      <c r="B16" s="109" t="s">
        <v>3</v>
      </c>
      <c r="C16" s="470" t="s">
        <v>96</v>
      </c>
      <c r="D16" s="110" t="s">
        <v>97</v>
      </c>
      <c r="E16" s="111">
        <f>SUM(E17:E18)</f>
        <v>3000</v>
      </c>
      <c r="F16" s="111">
        <v>3000</v>
      </c>
      <c r="G16" s="932" t="s">
        <v>10</v>
      </c>
      <c r="H16" s="897"/>
    </row>
    <row r="17" spans="1:8" ht="14.25" customHeight="1" x14ac:dyDescent="0.2">
      <c r="A17" s="2147">
        <v>0</v>
      </c>
      <c r="B17" s="1667" t="s">
        <v>3</v>
      </c>
      <c r="C17" s="2148" t="s">
        <v>2407</v>
      </c>
      <c r="D17" s="2149" t="s">
        <v>2408</v>
      </c>
      <c r="E17" s="2150">
        <v>1000</v>
      </c>
      <c r="F17" s="2882">
        <v>1000</v>
      </c>
      <c r="G17" s="3329"/>
      <c r="H17" s="897"/>
    </row>
    <row r="18" spans="1:8" ht="14.25" customHeight="1" thickBot="1" x14ac:dyDescent="0.25">
      <c r="A18" s="651">
        <v>0</v>
      </c>
      <c r="B18" s="2151" t="s">
        <v>3</v>
      </c>
      <c r="C18" s="2152" t="s">
        <v>2409</v>
      </c>
      <c r="D18" s="2153" t="s">
        <v>2410</v>
      </c>
      <c r="E18" s="655">
        <v>2000</v>
      </c>
      <c r="F18" s="2883">
        <v>2000</v>
      </c>
      <c r="G18" s="3330"/>
      <c r="H18" s="897"/>
    </row>
    <row r="19" spans="1:8" ht="12.75" customHeight="1" x14ac:dyDescent="0.2">
      <c r="E19" s="623"/>
    </row>
  </sheetData>
  <mergeCells count="3">
    <mergeCell ref="C5:E5"/>
    <mergeCell ref="A1:G1"/>
    <mergeCell ref="A3:G3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25"/>
  <sheetViews>
    <sheetView workbookViewId="0">
      <selection activeCell="A20" sqref="A20:K21"/>
    </sheetView>
  </sheetViews>
  <sheetFormatPr defaultColWidth="9.140625" defaultRowHeight="12.75" x14ac:dyDescent="0.2"/>
  <cols>
    <col min="1" max="16384" width="9.140625" style="2227"/>
  </cols>
  <sheetData>
    <row r="1" spans="1:12" ht="26.25" x14ac:dyDescent="0.4">
      <c r="A1" s="3426" t="s">
        <v>2482</v>
      </c>
      <c r="B1" s="3426"/>
      <c r="C1" s="3426"/>
      <c r="D1" s="3426"/>
      <c r="E1" s="3426"/>
      <c r="F1" s="3426"/>
      <c r="G1" s="3426"/>
      <c r="H1" s="3426"/>
      <c r="I1" s="3426"/>
      <c r="J1" s="3426"/>
      <c r="K1" s="3426"/>
      <c r="L1" s="2226"/>
    </row>
    <row r="20" spans="1:12" ht="12.75" customHeight="1" x14ac:dyDescent="0.2">
      <c r="A20" s="3427" t="s">
        <v>2561</v>
      </c>
      <c r="B20" s="3427"/>
      <c r="C20" s="3427"/>
      <c r="D20" s="3427"/>
      <c r="E20" s="3427"/>
      <c r="F20" s="3427"/>
      <c r="G20" s="3427"/>
      <c r="H20" s="3427"/>
      <c r="I20" s="3427"/>
      <c r="J20" s="3427"/>
      <c r="K20" s="3427"/>
      <c r="L20" s="2228"/>
    </row>
    <row r="21" spans="1:12" ht="12.75" customHeight="1" x14ac:dyDescent="0.2">
      <c r="A21" s="3427"/>
      <c r="B21" s="3427"/>
      <c r="C21" s="3427"/>
      <c r="D21" s="3427"/>
      <c r="E21" s="3427"/>
      <c r="F21" s="3427"/>
      <c r="G21" s="3427"/>
      <c r="H21" s="3427"/>
      <c r="I21" s="3427"/>
      <c r="J21" s="3427"/>
      <c r="K21" s="3427"/>
      <c r="L21" s="2228"/>
    </row>
    <row r="22" spans="1:12" ht="12.75" customHeight="1" x14ac:dyDescent="0.2">
      <c r="A22" s="2228"/>
      <c r="B22" s="2228"/>
      <c r="C22" s="2228"/>
      <c r="D22" s="2228"/>
      <c r="E22" s="2228"/>
      <c r="F22" s="2228"/>
      <c r="G22" s="2228"/>
      <c r="H22" s="2228"/>
      <c r="I22" s="2228"/>
      <c r="J22" s="2228"/>
      <c r="K22" s="2228"/>
      <c r="L22" s="2228"/>
    </row>
    <row r="23" spans="1:12" ht="12.75" customHeight="1" x14ac:dyDescent="0.2">
      <c r="A23" s="2228"/>
      <c r="B23" s="2228"/>
      <c r="C23" s="2228"/>
      <c r="D23" s="2228"/>
      <c r="E23" s="2228"/>
      <c r="F23" s="2228"/>
      <c r="G23" s="2228"/>
      <c r="H23" s="2228"/>
      <c r="I23" s="2228"/>
      <c r="J23" s="2228"/>
      <c r="K23" s="2228"/>
      <c r="L23" s="2228"/>
    </row>
    <row r="24" spans="1:12" ht="12.75" customHeight="1" x14ac:dyDescent="0.2">
      <c r="A24" s="2229"/>
      <c r="B24" s="2229"/>
      <c r="C24" s="2229"/>
      <c r="D24" s="2229"/>
      <c r="E24" s="2229"/>
      <c r="F24" s="2229"/>
      <c r="G24" s="2229"/>
      <c r="H24" s="2229"/>
      <c r="I24" s="2229"/>
      <c r="J24" s="2229"/>
      <c r="K24" s="2229"/>
      <c r="L24" s="2229"/>
    </row>
    <row r="25" spans="1:12" ht="12.75" customHeight="1" x14ac:dyDescent="0.2">
      <c r="A25" s="2229"/>
      <c r="B25" s="2229"/>
      <c r="C25" s="2229"/>
      <c r="D25" s="2229"/>
      <c r="E25" s="2229"/>
      <c r="F25" s="2229"/>
      <c r="G25" s="2229"/>
      <c r="H25" s="2229"/>
      <c r="I25" s="2229"/>
      <c r="J25" s="2229"/>
      <c r="K25" s="2229"/>
      <c r="L25" s="2229"/>
    </row>
  </sheetData>
  <mergeCells count="2">
    <mergeCell ref="A1:K1"/>
    <mergeCell ref="A20:K21"/>
  </mergeCells>
  <printOptions horizontalCentered="1"/>
  <pageMargins left="0.19685039370078741" right="0.19685039370078741" top="1.1811023622047245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78"/>
  <sheetViews>
    <sheetView zoomScaleNormal="100" workbookViewId="0">
      <selection activeCell="C29" sqref="C29:D29"/>
    </sheetView>
  </sheetViews>
  <sheetFormatPr defaultRowHeight="12.75" x14ac:dyDescent="0.2"/>
  <cols>
    <col min="1" max="1" width="4.5703125" style="2233" customWidth="1"/>
    <col min="2" max="2" width="6.42578125" style="2216" customWidth="1"/>
    <col min="3" max="3" width="20.7109375" style="2216" customWidth="1"/>
    <col min="4" max="4" width="27.140625" style="2216" customWidth="1"/>
    <col min="5" max="5" width="13.28515625" style="2216" customWidth="1"/>
    <col min="6" max="6" width="14.85546875" style="2216" customWidth="1"/>
    <col min="7" max="7" width="14.5703125" style="2216" customWidth="1"/>
    <col min="8" max="8" width="3.5703125" style="2216" customWidth="1"/>
    <col min="9" max="9" width="11.7109375" style="2232" bestFit="1" customWidth="1"/>
    <col min="10" max="10" width="19.7109375" style="2232" customWidth="1"/>
    <col min="11" max="11" width="14.5703125" style="2232" customWidth="1"/>
    <col min="12" max="12" width="9.140625" style="2232"/>
    <col min="13" max="16" width="9.140625" style="2216"/>
    <col min="17" max="17" width="11.7109375" style="2216" bestFit="1" customWidth="1"/>
    <col min="18" max="256" width="9.140625" style="2216"/>
    <col min="257" max="257" width="3.7109375" style="2216" customWidth="1"/>
    <col min="258" max="258" width="5.42578125" style="2216" customWidth="1"/>
    <col min="259" max="260" width="20.7109375" style="2216" customWidth="1"/>
    <col min="261" max="263" width="10" style="2216" bestFit="1" customWidth="1"/>
    <col min="264" max="264" width="9.28515625" style="2216" customWidth="1"/>
    <col min="265" max="265" width="11.7109375" style="2216" bestFit="1" customWidth="1"/>
    <col min="266" max="266" width="10.140625" style="2216" bestFit="1" customWidth="1"/>
    <col min="267" max="272" width="9.140625" style="2216"/>
    <col min="273" max="273" width="11.7109375" style="2216" bestFit="1" customWidth="1"/>
    <col min="274" max="512" width="9.140625" style="2216"/>
    <col min="513" max="513" width="3.7109375" style="2216" customWidth="1"/>
    <col min="514" max="514" width="5.42578125" style="2216" customWidth="1"/>
    <col min="515" max="516" width="20.7109375" style="2216" customWidth="1"/>
    <col min="517" max="519" width="10" style="2216" bestFit="1" customWidth="1"/>
    <col min="520" max="520" width="9.28515625" style="2216" customWidth="1"/>
    <col min="521" max="521" width="11.7109375" style="2216" bestFit="1" customWidth="1"/>
    <col min="522" max="522" width="10.140625" style="2216" bestFit="1" customWidth="1"/>
    <col min="523" max="528" width="9.140625" style="2216"/>
    <col min="529" max="529" width="11.7109375" style="2216" bestFit="1" customWidth="1"/>
    <col min="530" max="768" width="9.140625" style="2216"/>
    <col min="769" max="769" width="3.7109375" style="2216" customWidth="1"/>
    <col min="770" max="770" width="5.42578125" style="2216" customWidth="1"/>
    <col min="771" max="772" width="20.7109375" style="2216" customWidth="1"/>
    <col min="773" max="775" width="10" style="2216" bestFit="1" customWidth="1"/>
    <col min="776" max="776" width="9.28515625" style="2216" customWidth="1"/>
    <col min="777" max="777" width="11.7109375" style="2216" bestFit="1" customWidth="1"/>
    <col min="778" max="778" width="10.140625" style="2216" bestFit="1" customWidth="1"/>
    <col min="779" max="784" width="9.140625" style="2216"/>
    <col min="785" max="785" width="11.7109375" style="2216" bestFit="1" customWidth="1"/>
    <col min="786" max="1024" width="9.140625" style="2216"/>
    <col min="1025" max="1025" width="3.7109375" style="2216" customWidth="1"/>
    <col min="1026" max="1026" width="5.42578125" style="2216" customWidth="1"/>
    <col min="1027" max="1028" width="20.7109375" style="2216" customWidth="1"/>
    <col min="1029" max="1031" width="10" style="2216" bestFit="1" customWidth="1"/>
    <col min="1032" max="1032" width="9.28515625" style="2216" customWidth="1"/>
    <col min="1033" max="1033" width="11.7109375" style="2216" bestFit="1" customWidth="1"/>
    <col min="1034" max="1034" width="10.140625" style="2216" bestFit="1" customWidth="1"/>
    <col min="1035" max="1040" width="9.140625" style="2216"/>
    <col min="1041" max="1041" width="11.7109375" style="2216" bestFit="1" customWidth="1"/>
    <col min="1042" max="1280" width="9.140625" style="2216"/>
    <col min="1281" max="1281" width="3.7109375" style="2216" customWidth="1"/>
    <col min="1282" max="1282" width="5.42578125" style="2216" customWidth="1"/>
    <col min="1283" max="1284" width="20.7109375" style="2216" customWidth="1"/>
    <col min="1285" max="1287" width="10" style="2216" bestFit="1" customWidth="1"/>
    <col min="1288" max="1288" width="9.28515625" style="2216" customWidth="1"/>
    <col min="1289" max="1289" width="11.7109375" style="2216" bestFit="1" customWidth="1"/>
    <col min="1290" max="1290" width="10.140625" style="2216" bestFit="1" customWidth="1"/>
    <col min="1291" max="1296" width="9.140625" style="2216"/>
    <col min="1297" max="1297" width="11.7109375" style="2216" bestFit="1" customWidth="1"/>
    <col min="1298" max="1536" width="9.140625" style="2216"/>
    <col min="1537" max="1537" width="3.7109375" style="2216" customWidth="1"/>
    <col min="1538" max="1538" width="5.42578125" style="2216" customWidth="1"/>
    <col min="1539" max="1540" width="20.7109375" style="2216" customWidth="1"/>
    <col min="1541" max="1543" width="10" style="2216" bestFit="1" customWidth="1"/>
    <col min="1544" max="1544" width="9.28515625" style="2216" customWidth="1"/>
    <col min="1545" max="1545" width="11.7109375" style="2216" bestFit="1" customWidth="1"/>
    <col min="1546" max="1546" width="10.140625" style="2216" bestFit="1" customWidth="1"/>
    <col min="1547" max="1552" width="9.140625" style="2216"/>
    <col min="1553" max="1553" width="11.7109375" style="2216" bestFit="1" customWidth="1"/>
    <col min="1554" max="1792" width="9.140625" style="2216"/>
    <col min="1793" max="1793" width="3.7109375" style="2216" customWidth="1"/>
    <col min="1794" max="1794" width="5.42578125" style="2216" customWidth="1"/>
    <col min="1795" max="1796" width="20.7109375" style="2216" customWidth="1"/>
    <col min="1797" max="1799" width="10" style="2216" bestFit="1" customWidth="1"/>
    <col min="1800" max="1800" width="9.28515625" style="2216" customWidth="1"/>
    <col min="1801" max="1801" width="11.7109375" style="2216" bestFit="1" customWidth="1"/>
    <col min="1802" max="1802" width="10.140625" style="2216" bestFit="1" customWidth="1"/>
    <col min="1803" max="1808" width="9.140625" style="2216"/>
    <col min="1809" max="1809" width="11.7109375" style="2216" bestFit="1" customWidth="1"/>
    <col min="1810" max="2048" width="9.140625" style="2216"/>
    <col min="2049" max="2049" width="3.7109375" style="2216" customWidth="1"/>
    <col min="2050" max="2050" width="5.42578125" style="2216" customWidth="1"/>
    <col min="2051" max="2052" width="20.7109375" style="2216" customWidth="1"/>
    <col min="2053" max="2055" width="10" style="2216" bestFit="1" customWidth="1"/>
    <col min="2056" max="2056" width="9.28515625" style="2216" customWidth="1"/>
    <col min="2057" max="2057" width="11.7109375" style="2216" bestFit="1" customWidth="1"/>
    <col min="2058" max="2058" width="10.140625" style="2216" bestFit="1" customWidth="1"/>
    <col min="2059" max="2064" width="9.140625" style="2216"/>
    <col min="2065" max="2065" width="11.7109375" style="2216" bestFit="1" customWidth="1"/>
    <col min="2066" max="2304" width="9.140625" style="2216"/>
    <col min="2305" max="2305" width="3.7109375" style="2216" customWidth="1"/>
    <col min="2306" max="2306" width="5.42578125" style="2216" customWidth="1"/>
    <col min="2307" max="2308" width="20.7109375" style="2216" customWidth="1"/>
    <col min="2309" max="2311" width="10" style="2216" bestFit="1" customWidth="1"/>
    <col min="2312" max="2312" width="9.28515625" style="2216" customWidth="1"/>
    <col min="2313" max="2313" width="11.7109375" style="2216" bestFit="1" customWidth="1"/>
    <col min="2314" max="2314" width="10.140625" style="2216" bestFit="1" customWidth="1"/>
    <col min="2315" max="2320" width="9.140625" style="2216"/>
    <col min="2321" max="2321" width="11.7109375" style="2216" bestFit="1" customWidth="1"/>
    <col min="2322" max="2560" width="9.140625" style="2216"/>
    <col min="2561" max="2561" width="3.7109375" style="2216" customWidth="1"/>
    <col min="2562" max="2562" width="5.42578125" style="2216" customWidth="1"/>
    <col min="2563" max="2564" width="20.7109375" style="2216" customWidth="1"/>
    <col min="2565" max="2567" width="10" style="2216" bestFit="1" customWidth="1"/>
    <col min="2568" max="2568" width="9.28515625" style="2216" customWidth="1"/>
    <col min="2569" max="2569" width="11.7109375" style="2216" bestFit="1" customWidth="1"/>
    <col min="2570" max="2570" width="10.140625" style="2216" bestFit="1" customWidth="1"/>
    <col min="2571" max="2576" width="9.140625" style="2216"/>
    <col min="2577" max="2577" width="11.7109375" style="2216" bestFit="1" customWidth="1"/>
    <col min="2578" max="2816" width="9.140625" style="2216"/>
    <col min="2817" max="2817" width="3.7109375" style="2216" customWidth="1"/>
    <col min="2818" max="2818" width="5.42578125" style="2216" customWidth="1"/>
    <col min="2819" max="2820" width="20.7109375" style="2216" customWidth="1"/>
    <col min="2821" max="2823" width="10" style="2216" bestFit="1" customWidth="1"/>
    <col min="2824" max="2824" width="9.28515625" style="2216" customWidth="1"/>
    <col min="2825" max="2825" width="11.7109375" style="2216" bestFit="1" customWidth="1"/>
    <col min="2826" max="2826" width="10.140625" style="2216" bestFit="1" customWidth="1"/>
    <col min="2827" max="2832" width="9.140625" style="2216"/>
    <col min="2833" max="2833" width="11.7109375" style="2216" bestFit="1" customWidth="1"/>
    <col min="2834" max="3072" width="9.140625" style="2216"/>
    <col min="3073" max="3073" width="3.7109375" style="2216" customWidth="1"/>
    <col min="3074" max="3074" width="5.42578125" style="2216" customWidth="1"/>
    <col min="3075" max="3076" width="20.7109375" style="2216" customWidth="1"/>
    <col min="3077" max="3079" width="10" style="2216" bestFit="1" customWidth="1"/>
    <col min="3080" max="3080" width="9.28515625" style="2216" customWidth="1"/>
    <col min="3081" max="3081" width="11.7109375" style="2216" bestFit="1" customWidth="1"/>
    <col min="3082" max="3082" width="10.140625" style="2216" bestFit="1" customWidth="1"/>
    <col min="3083" max="3088" width="9.140625" style="2216"/>
    <col min="3089" max="3089" width="11.7109375" style="2216" bestFit="1" customWidth="1"/>
    <col min="3090" max="3328" width="9.140625" style="2216"/>
    <col min="3329" max="3329" width="3.7109375" style="2216" customWidth="1"/>
    <col min="3330" max="3330" width="5.42578125" style="2216" customWidth="1"/>
    <col min="3331" max="3332" width="20.7109375" style="2216" customWidth="1"/>
    <col min="3333" max="3335" width="10" style="2216" bestFit="1" customWidth="1"/>
    <col min="3336" max="3336" width="9.28515625" style="2216" customWidth="1"/>
    <col min="3337" max="3337" width="11.7109375" style="2216" bestFit="1" customWidth="1"/>
    <col min="3338" max="3338" width="10.140625" style="2216" bestFit="1" customWidth="1"/>
    <col min="3339" max="3344" width="9.140625" style="2216"/>
    <col min="3345" max="3345" width="11.7109375" style="2216" bestFit="1" customWidth="1"/>
    <col min="3346" max="3584" width="9.140625" style="2216"/>
    <col min="3585" max="3585" width="3.7109375" style="2216" customWidth="1"/>
    <col min="3586" max="3586" width="5.42578125" style="2216" customWidth="1"/>
    <col min="3587" max="3588" width="20.7109375" style="2216" customWidth="1"/>
    <col min="3589" max="3591" width="10" style="2216" bestFit="1" customWidth="1"/>
    <col min="3592" max="3592" width="9.28515625" style="2216" customWidth="1"/>
    <col min="3593" max="3593" width="11.7109375" style="2216" bestFit="1" customWidth="1"/>
    <col min="3594" max="3594" width="10.140625" style="2216" bestFit="1" customWidth="1"/>
    <col min="3595" max="3600" width="9.140625" style="2216"/>
    <col min="3601" max="3601" width="11.7109375" style="2216" bestFit="1" customWidth="1"/>
    <col min="3602" max="3840" width="9.140625" style="2216"/>
    <col min="3841" max="3841" width="3.7109375" style="2216" customWidth="1"/>
    <col min="3842" max="3842" width="5.42578125" style="2216" customWidth="1"/>
    <col min="3843" max="3844" width="20.7109375" style="2216" customWidth="1"/>
    <col min="3845" max="3847" width="10" style="2216" bestFit="1" customWidth="1"/>
    <col min="3848" max="3848" width="9.28515625" style="2216" customWidth="1"/>
    <col min="3849" max="3849" width="11.7109375" style="2216" bestFit="1" customWidth="1"/>
    <col min="3850" max="3850" width="10.140625" style="2216" bestFit="1" customWidth="1"/>
    <col min="3851" max="3856" width="9.140625" style="2216"/>
    <col min="3857" max="3857" width="11.7109375" style="2216" bestFit="1" customWidth="1"/>
    <col min="3858" max="4096" width="9.140625" style="2216"/>
    <col min="4097" max="4097" width="3.7109375" style="2216" customWidth="1"/>
    <col min="4098" max="4098" width="5.42578125" style="2216" customWidth="1"/>
    <col min="4099" max="4100" width="20.7109375" style="2216" customWidth="1"/>
    <col min="4101" max="4103" width="10" style="2216" bestFit="1" customWidth="1"/>
    <col min="4104" max="4104" width="9.28515625" style="2216" customWidth="1"/>
    <col min="4105" max="4105" width="11.7109375" style="2216" bestFit="1" customWidth="1"/>
    <col min="4106" max="4106" width="10.140625" style="2216" bestFit="1" customWidth="1"/>
    <col min="4107" max="4112" width="9.140625" style="2216"/>
    <col min="4113" max="4113" width="11.7109375" style="2216" bestFit="1" customWidth="1"/>
    <col min="4114" max="4352" width="9.140625" style="2216"/>
    <col min="4353" max="4353" width="3.7109375" style="2216" customWidth="1"/>
    <col min="4354" max="4354" width="5.42578125" style="2216" customWidth="1"/>
    <col min="4355" max="4356" width="20.7109375" style="2216" customWidth="1"/>
    <col min="4357" max="4359" width="10" style="2216" bestFit="1" customWidth="1"/>
    <col min="4360" max="4360" width="9.28515625" style="2216" customWidth="1"/>
    <col min="4361" max="4361" width="11.7109375" style="2216" bestFit="1" customWidth="1"/>
    <col min="4362" max="4362" width="10.140625" style="2216" bestFit="1" customWidth="1"/>
    <col min="4363" max="4368" width="9.140625" style="2216"/>
    <col min="4369" max="4369" width="11.7109375" style="2216" bestFit="1" customWidth="1"/>
    <col min="4370" max="4608" width="9.140625" style="2216"/>
    <col min="4609" max="4609" width="3.7109375" style="2216" customWidth="1"/>
    <col min="4610" max="4610" width="5.42578125" style="2216" customWidth="1"/>
    <col min="4611" max="4612" width="20.7109375" style="2216" customWidth="1"/>
    <col min="4613" max="4615" width="10" style="2216" bestFit="1" customWidth="1"/>
    <col min="4616" max="4616" width="9.28515625" style="2216" customWidth="1"/>
    <col min="4617" max="4617" width="11.7109375" style="2216" bestFit="1" customWidth="1"/>
    <col min="4618" max="4618" width="10.140625" style="2216" bestFit="1" customWidth="1"/>
    <col min="4619" max="4624" width="9.140625" style="2216"/>
    <col min="4625" max="4625" width="11.7109375" style="2216" bestFit="1" customWidth="1"/>
    <col min="4626" max="4864" width="9.140625" style="2216"/>
    <col min="4865" max="4865" width="3.7109375" style="2216" customWidth="1"/>
    <col min="4866" max="4866" width="5.42578125" style="2216" customWidth="1"/>
    <col min="4867" max="4868" width="20.7109375" style="2216" customWidth="1"/>
    <col min="4869" max="4871" width="10" style="2216" bestFit="1" customWidth="1"/>
    <col min="4872" max="4872" width="9.28515625" style="2216" customWidth="1"/>
    <col min="4873" max="4873" width="11.7109375" style="2216" bestFit="1" customWidth="1"/>
    <col min="4874" max="4874" width="10.140625" style="2216" bestFit="1" customWidth="1"/>
    <col min="4875" max="4880" width="9.140625" style="2216"/>
    <col min="4881" max="4881" width="11.7109375" style="2216" bestFit="1" customWidth="1"/>
    <col min="4882" max="5120" width="9.140625" style="2216"/>
    <col min="5121" max="5121" width="3.7109375" style="2216" customWidth="1"/>
    <col min="5122" max="5122" width="5.42578125" style="2216" customWidth="1"/>
    <col min="5123" max="5124" width="20.7109375" style="2216" customWidth="1"/>
    <col min="5125" max="5127" width="10" style="2216" bestFit="1" customWidth="1"/>
    <col min="5128" max="5128" width="9.28515625" style="2216" customWidth="1"/>
    <col min="5129" max="5129" width="11.7109375" style="2216" bestFit="1" customWidth="1"/>
    <col min="5130" max="5130" width="10.140625" style="2216" bestFit="1" customWidth="1"/>
    <col min="5131" max="5136" width="9.140625" style="2216"/>
    <col min="5137" max="5137" width="11.7109375" style="2216" bestFit="1" customWidth="1"/>
    <col min="5138" max="5376" width="9.140625" style="2216"/>
    <col min="5377" max="5377" width="3.7109375" style="2216" customWidth="1"/>
    <col min="5378" max="5378" width="5.42578125" style="2216" customWidth="1"/>
    <col min="5379" max="5380" width="20.7109375" style="2216" customWidth="1"/>
    <col min="5381" max="5383" width="10" style="2216" bestFit="1" customWidth="1"/>
    <col min="5384" max="5384" width="9.28515625" style="2216" customWidth="1"/>
    <col min="5385" max="5385" width="11.7109375" style="2216" bestFit="1" customWidth="1"/>
    <col min="5386" max="5386" width="10.140625" style="2216" bestFit="1" customWidth="1"/>
    <col min="5387" max="5392" width="9.140625" style="2216"/>
    <col min="5393" max="5393" width="11.7109375" style="2216" bestFit="1" customWidth="1"/>
    <col min="5394" max="5632" width="9.140625" style="2216"/>
    <col min="5633" max="5633" width="3.7109375" style="2216" customWidth="1"/>
    <col min="5634" max="5634" width="5.42578125" style="2216" customWidth="1"/>
    <col min="5635" max="5636" width="20.7109375" style="2216" customWidth="1"/>
    <col min="5637" max="5639" width="10" style="2216" bestFit="1" customWidth="1"/>
    <col min="5640" max="5640" width="9.28515625" style="2216" customWidth="1"/>
    <col min="5641" max="5641" width="11.7109375" style="2216" bestFit="1" customWidth="1"/>
    <col min="5642" max="5642" width="10.140625" style="2216" bestFit="1" customWidth="1"/>
    <col min="5643" max="5648" width="9.140625" style="2216"/>
    <col min="5649" max="5649" width="11.7109375" style="2216" bestFit="1" customWidth="1"/>
    <col min="5650" max="5888" width="9.140625" style="2216"/>
    <col min="5889" max="5889" width="3.7109375" style="2216" customWidth="1"/>
    <col min="5890" max="5890" width="5.42578125" style="2216" customWidth="1"/>
    <col min="5891" max="5892" width="20.7109375" style="2216" customWidth="1"/>
    <col min="5893" max="5895" width="10" style="2216" bestFit="1" customWidth="1"/>
    <col min="5896" max="5896" width="9.28515625" style="2216" customWidth="1"/>
    <col min="5897" max="5897" width="11.7109375" style="2216" bestFit="1" customWidth="1"/>
    <col min="5898" max="5898" width="10.140625" style="2216" bestFit="1" customWidth="1"/>
    <col min="5899" max="5904" width="9.140625" style="2216"/>
    <col min="5905" max="5905" width="11.7109375" style="2216" bestFit="1" customWidth="1"/>
    <col min="5906" max="6144" width="9.140625" style="2216"/>
    <col min="6145" max="6145" width="3.7109375" style="2216" customWidth="1"/>
    <col min="6146" max="6146" width="5.42578125" style="2216" customWidth="1"/>
    <col min="6147" max="6148" width="20.7109375" style="2216" customWidth="1"/>
    <col min="6149" max="6151" width="10" style="2216" bestFit="1" customWidth="1"/>
    <col min="6152" max="6152" width="9.28515625" style="2216" customWidth="1"/>
    <col min="6153" max="6153" width="11.7109375" style="2216" bestFit="1" customWidth="1"/>
    <col min="6154" max="6154" width="10.140625" style="2216" bestFit="1" customWidth="1"/>
    <col min="6155" max="6160" width="9.140625" style="2216"/>
    <col min="6161" max="6161" width="11.7109375" style="2216" bestFit="1" customWidth="1"/>
    <col min="6162" max="6400" width="9.140625" style="2216"/>
    <col min="6401" max="6401" width="3.7109375" style="2216" customWidth="1"/>
    <col min="6402" max="6402" width="5.42578125" style="2216" customWidth="1"/>
    <col min="6403" max="6404" width="20.7109375" style="2216" customWidth="1"/>
    <col min="6405" max="6407" width="10" style="2216" bestFit="1" customWidth="1"/>
    <col min="6408" max="6408" width="9.28515625" style="2216" customWidth="1"/>
    <col min="6409" max="6409" width="11.7109375" style="2216" bestFit="1" customWidth="1"/>
    <col min="6410" max="6410" width="10.140625" style="2216" bestFit="1" customWidth="1"/>
    <col min="6411" max="6416" width="9.140625" style="2216"/>
    <col min="6417" max="6417" width="11.7109375" style="2216" bestFit="1" customWidth="1"/>
    <col min="6418" max="6656" width="9.140625" style="2216"/>
    <col min="6657" max="6657" width="3.7109375" style="2216" customWidth="1"/>
    <col min="6658" max="6658" width="5.42578125" style="2216" customWidth="1"/>
    <col min="6659" max="6660" width="20.7109375" style="2216" customWidth="1"/>
    <col min="6661" max="6663" width="10" style="2216" bestFit="1" customWidth="1"/>
    <col min="6664" max="6664" width="9.28515625" style="2216" customWidth="1"/>
    <col min="6665" max="6665" width="11.7109375" style="2216" bestFit="1" customWidth="1"/>
    <col min="6666" max="6666" width="10.140625" style="2216" bestFit="1" customWidth="1"/>
    <col min="6667" max="6672" width="9.140625" style="2216"/>
    <col min="6673" max="6673" width="11.7109375" style="2216" bestFit="1" customWidth="1"/>
    <col min="6674" max="6912" width="9.140625" style="2216"/>
    <col min="6913" max="6913" width="3.7109375" style="2216" customWidth="1"/>
    <col min="6914" max="6914" width="5.42578125" style="2216" customWidth="1"/>
    <col min="6915" max="6916" width="20.7109375" style="2216" customWidth="1"/>
    <col min="6917" max="6919" width="10" style="2216" bestFit="1" customWidth="1"/>
    <col min="6920" max="6920" width="9.28515625" style="2216" customWidth="1"/>
    <col min="6921" max="6921" width="11.7109375" style="2216" bestFit="1" customWidth="1"/>
    <col min="6922" max="6922" width="10.140625" style="2216" bestFit="1" customWidth="1"/>
    <col min="6923" max="6928" width="9.140625" style="2216"/>
    <col min="6929" max="6929" width="11.7109375" style="2216" bestFit="1" customWidth="1"/>
    <col min="6930" max="7168" width="9.140625" style="2216"/>
    <col min="7169" max="7169" width="3.7109375" style="2216" customWidth="1"/>
    <col min="7170" max="7170" width="5.42578125" style="2216" customWidth="1"/>
    <col min="7171" max="7172" width="20.7109375" style="2216" customWidth="1"/>
    <col min="7173" max="7175" width="10" style="2216" bestFit="1" customWidth="1"/>
    <col min="7176" max="7176" width="9.28515625" style="2216" customWidth="1"/>
    <col min="7177" max="7177" width="11.7109375" style="2216" bestFit="1" customWidth="1"/>
    <col min="7178" max="7178" width="10.140625" style="2216" bestFit="1" customWidth="1"/>
    <col min="7179" max="7184" width="9.140625" style="2216"/>
    <col min="7185" max="7185" width="11.7109375" style="2216" bestFit="1" customWidth="1"/>
    <col min="7186" max="7424" width="9.140625" style="2216"/>
    <col min="7425" max="7425" width="3.7109375" style="2216" customWidth="1"/>
    <col min="7426" max="7426" width="5.42578125" style="2216" customWidth="1"/>
    <col min="7427" max="7428" width="20.7109375" style="2216" customWidth="1"/>
    <col min="7429" max="7431" width="10" style="2216" bestFit="1" customWidth="1"/>
    <col min="7432" max="7432" width="9.28515625" style="2216" customWidth="1"/>
    <col min="7433" max="7433" width="11.7109375" style="2216" bestFit="1" customWidth="1"/>
    <col min="7434" max="7434" width="10.140625" style="2216" bestFit="1" customWidth="1"/>
    <col min="7435" max="7440" width="9.140625" style="2216"/>
    <col min="7441" max="7441" width="11.7109375" style="2216" bestFit="1" customWidth="1"/>
    <col min="7442" max="7680" width="9.140625" style="2216"/>
    <col min="7681" max="7681" width="3.7109375" style="2216" customWidth="1"/>
    <col min="7682" max="7682" width="5.42578125" style="2216" customWidth="1"/>
    <col min="7683" max="7684" width="20.7109375" style="2216" customWidth="1"/>
    <col min="7685" max="7687" width="10" style="2216" bestFit="1" customWidth="1"/>
    <col min="7688" max="7688" width="9.28515625" style="2216" customWidth="1"/>
    <col min="7689" max="7689" width="11.7109375" style="2216" bestFit="1" customWidth="1"/>
    <col min="7690" max="7690" width="10.140625" style="2216" bestFit="1" customWidth="1"/>
    <col min="7691" max="7696" width="9.140625" style="2216"/>
    <col min="7697" max="7697" width="11.7109375" style="2216" bestFit="1" customWidth="1"/>
    <col min="7698" max="7936" width="9.140625" style="2216"/>
    <col min="7937" max="7937" width="3.7109375" style="2216" customWidth="1"/>
    <col min="7938" max="7938" width="5.42578125" style="2216" customWidth="1"/>
    <col min="7939" max="7940" width="20.7109375" style="2216" customWidth="1"/>
    <col min="7941" max="7943" width="10" style="2216" bestFit="1" customWidth="1"/>
    <col min="7944" max="7944" width="9.28515625" style="2216" customWidth="1"/>
    <col min="7945" max="7945" width="11.7109375" style="2216" bestFit="1" customWidth="1"/>
    <col min="7946" max="7946" width="10.140625" style="2216" bestFit="1" customWidth="1"/>
    <col min="7947" max="7952" width="9.140625" style="2216"/>
    <col min="7953" max="7953" width="11.7109375" style="2216" bestFit="1" customWidth="1"/>
    <col min="7954" max="8192" width="9.140625" style="2216"/>
    <col min="8193" max="8193" width="3.7109375" style="2216" customWidth="1"/>
    <col min="8194" max="8194" width="5.42578125" style="2216" customWidth="1"/>
    <col min="8195" max="8196" width="20.7109375" style="2216" customWidth="1"/>
    <col min="8197" max="8199" width="10" style="2216" bestFit="1" customWidth="1"/>
    <col min="8200" max="8200" width="9.28515625" style="2216" customWidth="1"/>
    <col min="8201" max="8201" width="11.7109375" style="2216" bestFit="1" customWidth="1"/>
    <col min="8202" max="8202" width="10.140625" style="2216" bestFit="1" customWidth="1"/>
    <col min="8203" max="8208" width="9.140625" style="2216"/>
    <col min="8209" max="8209" width="11.7109375" style="2216" bestFit="1" customWidth="1"/>
    <col min="8210" max="8448" width="9.140625" style="2216"/>
    <col min="8449" max="8449" width="3.7109375" style="2216" customWidth="1"/>
    <col min="8450" max="8450" width="5.42578125" style="2216" customWidth="1"/>
    <col min="8451" max="8452" width="20.7109375" style="2216" customWidth="1"/>
    <col min="8453" max="8455" width="10" style="2216" bestFit="1" customWidth="1"/>
    <col min="8456" max="8456" width="9.28515625" style="2216" customWidth="1"/>
    <col min="8457" max="8457" width="11.7109375" style="2216" bestFit="1" customWidth="1"/>
    <col min="8458" max="8458" width="10.140625" style="2216" bestFit="1" customWidth="1"/>
    <col min="8459" max="8464" width="9.140625" style="2216"/>
    <col min="8465" max="8465" width="11.7109375" style="2216" bestFit="1" customWidth="1"/>
    <col min="8466" max="8704" width="9.140625" style="2216"/>
    <col min="8705" max="8705" width="3.7109375" style="2216" customWidth="1"/>
    <col min="8706" max="8706" width="5.42578125" style="2216" customWidth="1"/>
    <col min="8707" max="8708" width="20.7109375" style="2216" customWidth="1"/>
    <col min="8709" max="8711" width="10" style="2216" bestFit="1" customWidth="1"/>
    <col min="8712" max="8712" width="9.28515625" style="2216" customWidth="1"/>
    <col min="8713" max="8713" width="11.7109375" style="2216" bestFit="1" customWidth="1"/>
    <col min="8714" max="8714" width="10.140625" style="2216" bestFit="1" customWidth="1"/>
    <col min="8715" max="8720" width="9.140625" style="2216"/>
    <col min="8721" max="8721" width="11.7109375" style="2216" bestFit="1" customWidth="1"/>
    <col min="8722" max="8960" width="9.140625" style="2216"/>
    <col min="8961" max="8961" width="3.7109375" style="2216" customWidth="1"/>
    <col min="8962" max="8962" width="5.42578125" style="2216" customWidth="1"/>
    <col min="8963" max="8964" width="20.7109375" style="2216" customWidth="1"/>
    <col min="8965" max="8967" width="10" style="2216" bestFit="1" customWidth="1"/>
    <col min="8968" max="8968" width="9.28515625" style="2216" customWidth="1"/>
    <col min="8969" max="8969" width="11.7109375" style="2216" bestFit="1" customWidth="1"/>
    <col min="8970" max="8970" width="10.140625" style="2216" bestFit="1" customWidth="1"/>
    <col min="8971" max="8976" width="9.140625" style="2216"/>
    <col min="8977" max="8977" width="11.7109375" style="2216" bestFit="1" customWidth="1"/>
    <col min="8978" max="9216" width="9.140625" style="2216"/>
    <col min="9217" max="9217" width="3.7109375" style="2216" customWidth="1"/>
    <col min="9218" max="9218" width="5.42578125" style="2216" customWidth="1"/>
    <col min="9219" max="9220" width="20.7109375" style="2216" customWidth="1"/>
    <col min="9221" max="9223" width="10" style="2216" bestFit="1" customWidth="1"/>
    <col min="9224" max="9224" width="9.28515625" style="2216" customWidth="1"/>
    <col min="9225" max="9225" width="11.7109375" style="2216" bestFit="1" customWidth="1"/>
    <col min="9226" max="9226" width="10.140625" style="2216" bestFit="1" customWidth="1"/>
    <col min="9227" max="9232" width="9.140625" style="2216"/>
    <col min="9233" max="9233" width="11.7109375" style="2216" bestFit="1" customWidth="1"/>
    <col min="9234" max="9472" width="9.140625" style="2216"/>
    <col min="9473" max="9473" width="3.7109375" style="2216" customWidth="1"/>
    <col min="9474" max="9474" width="5.42578125" style="2216" customWidth="1"/>
    <col min="9475" max="9476" width="20.7109375" style="2216" customWidth="1"/>
    <col min="9477" max="9479" width="10" style="2216" bestFit="1" customWidth="1"/>
    <col min="9480" max="9480" width="9.28515625" style="2216" customWidth="1"/>
    <col min="9481" max="9481" width="11.7109375" style="2216" bestFit="1" customWidth="1"/>
    <col min="9482" max="9482" width="10.140625" style="2216" bestFit="1" customWidth="1"/>
    <col min="9483" max="9488" width="9.140625" style="2216"/>
    <col min="9489" max="9489" width="11.7109375" style="2216" bestFit="1" customWidth="1"/>
    <col min="9490" max="9728" width="9.140625" style="2216"/>
    <col min="9729" max="9729" width="3.7109375" style="2216" customWidth="1"/>
    <col min="9730" max="9730" width="5.42578125" style="2216" customWidth="1"/>
    <col min="9731" max="9732" width="20.7109375" style="2216" customWidth="1"/>
    <col min="9733" max="9735" width="10" style="2216" bestFit="1" customWidth="1"/>
    <col min="9736" max="9736" width="9.28515625" style="2216" customWidth="1"/>
    <col min="9737" max="9737" width="11.7109375" style="2216" bestFit="1" customWidth="1"/>
    <col min="9738" max="9738" width="10.140625" style="2216" bestFit="1" customWidth="1"/>
    <col min="9739" max="9744" width="9.140625" style="2216"/>
    <col min="9745" max="9745" width="11.7109375" style="2216" bestFit="1" customWidth="1"/>
    <col min="9746" max="9984" width="9.140625" style="2216"/>
    <col min="9985" max="9985" width="3.7109375" style="2216" customWidth="1"/>
    <col min="9986" max="9986" width="5.42578125" style="2216" customWidth="1"/>
    <col min="9987" max="9988" width="20.7109375" style="2216" customWidth="1"/>
    <col min="9989" max="9991" width="10" style="2216" bestFit="1" customWidth="1"/>
    <col min="9992" max="9992" width="9.28515625" style="2216" customWidth="1"/>
    <col min="9993" max="9993" width="11.7109375" style="2216" bestFit="1" customWidth="1"/>
    <col min="9994" max="9994" width="10.140625" style="2216" bestFit="1" customWidth="1"/>
    <col min="9995" max="10000" width="9.140625" style="2216"/>
    <col min="10001" max="10001" width="11.7109375" style="2216" bestFit="1" customWidth="1"/>
    <col min="10002" max="10240" width="9.140625" style="2216"/>
    <col min="10241" max="10241" width="3.7109375" style="2216" customWidth="1"/>
    <col min="10242" max="10242" width="5.42578125" style="2216" customWidth="1"/>
    <col min="10243" max="10244" width="20.7109375" style="2216" customWidth="1"/>
    <col min="10245" max="10247" width="10" style="2216" bestFit="1" customWidth="1"/>
    <col min="10248" max="10248" width="9.28515625" style="2216" customWidth="1"/>
    <col min="10249" max="10249" width="11.7109375" style="2216" bestFit="1" customWidth="1"/>
    <col min="10250" max="10250" width="10.140625" style="2216" bestFit="1" customWidth="1"/>
    <col min="10251" max="10256" width="9.140625" style="2216"/>
    <col min="10257" max="10257" width="11.7109375" style="2216" bestFit="1" customWidth="1"/>
    <col min="10258" max="10496" width="9.140625" style="2216"/>
    <col min="10497" max="10497" width="3.7109375" style="2216" customWidth="1"/>
    <col min="10498" max="10498" width="5.42578125" style="2216" customWidth="1"/>
    <col min="10499" max="10500" width="20.7109375" style="2216" customWidth="1"/>
    <col min="10501" max="10503" width="10" style="2216" bestFit="1" customWidth="1"/>
    <col min="10504" max="10504" width="9.28515625" style="2216" customWidth="1"/>
    <col min="10505" max="10505" width="11.7109375" style="2216" bestFit="1" customWidth="1"/>
    <col min="10506" max="10506" width="10.140625" style="2216" bestFit="1" customWidth="1"/>
    <col min="10507" max="10512" width="9.140625" style="2216"/>
    <col min="10513" max="10513" width="11.7109375" style="2216" bestFit="1" customWidth="1"/>
    <col min="10514" max="10752" width="9.140625" style="2216"/>
    <col min="10753" max="10753" width="3.7109375" style="2216" customWidth="1"/>
    <col min="10754" max="10754" width="5.42578125" style="2216" customWidth="1"/>
    <col min="10755" max="10756" width="20.7109375" style="2216" customWidth="1"/>
    <col min="10757" max="10759" width="10" style="2216" bestFit="1" customWidth="1"/>
    <col min="10760" max="10760" width="9.28515625" style="2216" customWidth="1"/>
    <col min="10761" max="10761" width="11.7109375" style="2216" bestFit="1" customWidth="1"/>
    <col min="10762" max="10762" width="10.140625" style="2216" bestFit="1" customWidth="1"/>
    <col min="10763" max="10768" width="9.140625" style="2216"/>
    <col min="10769" max="10769" width="11.7109375" style="2216" bestFit="1" customWidth="1"/>
    <col min="10770" max="11008" width="9.140625" style="2216"/>
    <col min="11009" max="11009" width="3.7109375" style="2216" customWidth="1"/>
    <col min="11010" max="11010" width="5.42578125" style="2216" customWidth="1"/>
    <col min="11011" max="11012" width="20.7109375" style="2216" customWidth="1"/>
    <col min="11013" max="11015" width="10" style="2216" bestFit="1" customWidth="1"/>
    <col min="11016" max="11016" width="9.28515625" style="2216" customWidth="1"/>
    <col min="11017" max="11017" width="11.7109375" style="2216" bestFit="1" customWidth="1"/>
    <col min="11018" max="11018" width="10.140625" style="2216" bestFit="1" customWidth="1"/>
    <col min="11019" max="11024" width="9.140625" style="2216"/>
    <col min="11025" max="11025" width="11.7109375" style="2216" bestFit="1" customWidth="1"/>
    <col min="11026" max="11264" width="9.140625" style="2216"/>
    <col min="11265" max="11265" width="3.7109375" style="2216" customWidth="1"/>
    <col min="11266" max="11266" width="5.42578125" style="2216" customWidth="1"/>
    <col min="11267" max="11268" width="20.7109375" style="2216" customWidth="1"/>
    <col min="11269" max="11271" width="10" style="2216" bestFit="1" customWidth="1"/>
    <col min="11272" max="11272" width="9.28515625" style="2216" customWidth="1"/>
    <col min="11273" max="11273" width="11.7109375" style="2216" bestFit="1" customWidth="1"/>
    <col min="11274" max="11274" width="10.140625" style="2216" bestFit="1" customWidth="1"/>
    <col min="11275" max="11280" width="9.140625" style="2216"/>
    <col min="11281" max="11281" width="11.7109375" style="2216" bestFit="1" customWidth="1"/>
    <col min="11282" max="11520" width="9.140625" style="2216"/>
    <col min="11521" max="11521" width="3.7109375" style="2216" customWidth="1"/>
    <col min="11522" max="11522" width="5.42578125" style="2216" customWidth="1"/>
    <col min="11523" max="11524" width="20.7109375" style="2216" customWidth="1"/>
    <col min="11525" max="11527" width="10" style="2216" bestFit="1" customWidth="1"/>
    <col min="11528" max="11528" width="9.28515625" style="2216" customWidth="1"/>
    <col min="11529" max="11529" width="11.7109375" style="2216" bestFit="1" customWidth="1"/>
    <col min="11530" max="11530" width="10.140625" style="2216" bestFit="1" customWidth="1"/>
    <col min="11531" max="11536" width="9.140625" style="2216"/>
    <col min="11537" max="11537" width="11.7109375" style="2216" bestFit="1" customWidth="1"/>
    <col min="11538" max="11776" width="9.140625" style="2216"/>
    <col min="11777" max="11777" width="3.7109375" style="2216" customWidth="1"/>
    <col min="11778" max="11778" width="5.42578125" style="2216" customWidth="1"/>
    <col min="11779" max="11780" width="20.7109375" style="2216" customWidth="1"/>
    <col min="11781" max="11783" width="10" style="2216" bestFit="1" customWidth="1"/>
    <col min="11784" max="11784" width="9.28515625" style="2216" customWidth="1"/>
    <col min="11785" max="11785" width="11.7109375" style="2216" bestFit="1" customWidth="1"/>
    <col min="11786" max="11786" width="10.140625" style="2216" bestFit="1" customWidth="1"/>
    <col min="11787" max="11792" width="9.140625" style="2216"/>
    <col min="11793" max="11793" width="11.7109375" style="2216" bestFit="1" customWidth="1"/>
    <col min="11794" max="12032" width="9.140625" style="2216"/>
    <col min="12033" max="12033" width="3.7109375" style="2216" customWidth="1"/>
    <col min="12034" max="12034" width="5.42578125" style="2216" customWidth="1"/>
    <col min="12035" max="12036" width="20.7109375" style="2216" customWidth="1"/>
    <col min="12037" max="12039" width="10" style="2216" bestFit="1" customWidth="1"/>
    <col min="12040" max="12040" width="9.28515625" style="2216" customWidth="1"/>
    <col min="12041" max="12041" width="11.7109375" style="2216" bestFit="1" customWidth="1"/>
    <col min="12042" max="12042" width="10.140625" style="2216" bestFit="1" customWidth="1"/>
    <col min="12043" max="12048" width="9.140625" style="2216"/>
    <col min="12049" max="12049" width="11.7109375" style="2216" bestFit="1" customWidth="1"/>
    <col min="12050" max="12288" width="9.140625" style="2216"/>
    <col min="12289" max="12289" width="3.7109375" style="2216" customWidth="1"/>
    <col min="12290" max="12290" width="5.42578125" style="2216" customWidth="1"/>
    <col min="12291" max="12292" width="20.7109375" style="2216" customWidth="1"/>
    <col min="12293" max="12295" width="10" style="2216" bestFit="1" customWidth="1"/>
    <col min="12296" max="12296" width="9.28515625" style="2216" customWidth="1"/>
    <col min="12297" max="12297" width="11.7109375" style="2216" bestFit="1" customWidth="1"/>
    <col min="12298" max="12298" width="10.140625" style="2216" bestFit="1" customWidth="1"/>
    <col min="12299" max="12304" width="9.140625" style="2216"/>
    <col min="12305" max="12305" width="11.7109375" style="2216" bestFit="1" customWidth="1"/>
    <col min="12306" max="12544" width="9.140625" style="2216"/>
    <col min="12545" max="12545" width="3.7109375" style="2216" customWidth="1"/>
    <col min="12546" max="12546" width="5.42578125" style="2216" customWidth="1"/>
    <col min="12547" max="12548" width="20.7109375" style="2216" customWidth="1"/>
    <col min="12549" max="12551" width="10" style="2216" bestFit="1" customWidth="1"/>
    <col min="12552" max="12552" width="9.28515625" style="2216" customWidth="1"/>
    <col min="12553" max="12553" width="11.7109375" style="2216" bestFit="1" customWidth="1"/>
    <col min="12554" max="12554" width="10.140625" style="2216" bestFit="1" customWidth="1"/>
    <col min="12555" max="12560" width="9.140625" style="2216"/>
    <col min="12561" max="12561" width="11.7109375" style="2216" bestFit="1" customWidth="1"/>
    <col min="12562" max="12800" width="9.140625" style="2216"/>
    <col min="12801" max="12801" width="3.7109375" style="2216" customWidth="1"/>
    <col min="12802" max="12802" width="5.42578125" style="2216" customWidth="1"/>
    <col min="12803" max="12804" width="20.7109375" style="2216" customWidth="1"/>
    <col min="12805" max="12807" width="10" style="2216" bestFit="1" customWidth="1"/>
    <col min="12808" max="12808" width="9.28515625" style="2216" customWidth="1"/>
    <col min="12809" max="12809" width="11.7109375" style="2216" bestFit="1" customWidth="1"/>
    <col min="12810" max="12810" width="10.140625" style="2216" bestFit="1" customWidth="1"/>
    <col min="12811" max="12816" width="9.140625" style="2216"/>
    <col min="12817" max="12817" width="11.7109375" style="2216" bestFit="1" customWidth="1"/>
    <col min="12818" max="13056" width="9.140625" style="2216"/>
    <col min="13057" max="13057" width="3.7109375" style="2216" customWidth="1"/>
    <col min="13058" max="13058" width="5.42578125" style="2216" customWidth="1"/>
    <col min="13059" max="13060" width="20.7109375" style="2216" customWidth="1"/>
    <col min="13061" max="13063" width="10" style="2216" bestFit="1" customWidth="1"/>
    <col min="13064" max="13064" width="9.28515625" style="2216" customWidth="1"/>
    <col min="13065" max="13065" width="11.7109375" style="2216" bestFit="1" customWidth="1"/>
    <col min="13066" max="13066" width="10.140625" style="2216" bestFit="1" customWidth="1"/>
    <col min="13067" max="13072" width="9.140625" style="2216"/>
    <col min="13073" max="13073" width="11.7109375" style="2216" bestFit="1" customWidth="1"/>
    <col min="13074" max="13312" width="9.140625" style="2216"/>
    <col min="13313" max="13313" width="3.7109375" style="2216" customWidth="1"/>
    <col min="13314" max="13314" width="5.42578125" style="2216" customWidth="1"/>
    <col min="13315" max="13316" width="20.7109375" style="2216" customWidth="1"/>
    <col min="13317" max="13319" width="10" style="2216" bestFit="1" customWidth="1"/>
    <col min="13320" max="13320" width="9.28515625" style="2216" customWidth="1"/>
    <col min="13321" max="13321" width="11.7109375" style="2216" bestFit="1" customWidth="1"/>
    <col min="13322" max="13322" width="10.140625" style="2216" bestFit="1" customWidth="1"/>
    <col min="13323" max="13328" width="9.140625" style="2216"/>
    <col min="13329" max="13329" width="11.7109375" style="2216" bestFit="1" customWidth="1"/>
    <col min="13330" max="13568" width="9.140625" style="2216"/>
    <col min="13569" max="13569" width="3.7109375" style="2216" customWidth="1"/>
    <col min="13570" max="13570" width="5.42578125" style="2216" customWidth="1"/>
    <col min="13571" max="13572" width="20.7109375" style="2216" customWidth="1"/>
    <col min="13573" max="13575" width="10" style="2216" bestFit="1" customWidth="1"/>
    <col min="13576" max="13576" width="9.28515625" style="2216" customWidth="1"/>
    <col min="13577" max="13577" width="11.7109375" style="2216" bestFit="1" customWidth="1"/>
    <col min="13578" max="13578" width="10.140625" style="2216" bestFit="1" customWidth="1"/>
    <col min="13579" max="13584" width="9.140625" style="2216"/>
    <col min="13585" max="13585" width="11.7109375" style="2216" bestFit="1" customWidth="1"/>
    <col min="13586" max="13824" width="9.140625" style="2216"/>
    <col min="13825" max="13825" width="3.7109375" style="2216" customWidth="1"/>
    <col min="13826" max="13826" width="5.42578125" style="2216" customWidth="1"/>
    <col min="13827" max="13828" width="20.7109375" style="2216" customWidth="1"/>
    <col min="13829" max="13831" width="10" style="2216" bestFit="1" customWidth="1"/>
    <col min="13832" max="13832" width="9.28515625" style="2216" customWidth="1"/>
    <col min="13833" max="13833" width="11.7109375" style="2216" bestFit="1" customWidth="1"/>
    <col min="13834" max="13834" width="10.140625" style="2216" bestFit="1" customWidth="1"/>
    <col min="13835" max="13840" width="9.140625" style="2216"/>
    <col min="13841" max="13841" width="11.7109375" style="2216" bestFit="1" customWidth="1"/>
    <col min="13842" max="14080" width="9.140625" style="2216"/>
    <col min="14081" max="14081" width="3.7109375" style="2216" customWidth="1"/>
    <col min="14082" max="14082" width="5.42578125" style="2216" customWidth="1"/>
    <col min="14083" max="14084" width="20.7109375" style="2216" customWidth="1"/>
    <col min="14085" max="14087" width="10" style="2216" bestFit="1" customWidth="1"/>
    <col min="14088" max="14088" width="9.28515625" style="2216" customWidth="1"/>
    <col min="14089" max="14089" width="11.7109375" style="2216" bestFit="1" customWidth="1"/>
    <col min="14090" max="14090" width="10.140625" style="2216" bestFit="1" customWidth="1"/>
    <col min="14091" max="14096" width="9.140625" style="2216"/>
    <col min="14097" max="14097" width="11.7109375" style="2216" bestFit="1" customWidth="1"/>
    <col min="14098" max="14336" width="9.140625" style="2216"/>
    <col min="14337" max="14337" width="3.7109375" style="2216" customWidth="1"/>
    <col min="14338" max="14338" width="5.42578125" style="2216" customWidth="1"/>
    <col min="14339" max="14340" width="20.7109375" style="2216" customWidth="1"/>
    <col min="14341" max="14343" width="10" style="2216" bestFit="1" customWidth="1"/>
    <col min="14344" max="14344" width="9.28515625" style="2216" customWidth="1"/>
    <col min="14345" max="14345" width="11.7109375" style="2216" bestFit="1" customWidth="1"/>
    <col min="14346" max="14346" width="10.140625" style="2216" bestFit="1" customWidth="1"/>
    <col min="14347" max="14352" width="9.140625" style="2216"/>
    <col min="14353" max="14353" width="11.7109375" style="2216" bestFit="1" customWidth="1"/>
    <col min="14354" max="14592" width="9.140625" style="2216"/>
    <col min="14593" max="14593" width="3.7109375" style="2216" customWidth="1"/>
    <col min="14594" max="14594" width="5.42578125" style="2216" customWidth="1"/>
    <col min="14595" max="14596" width="20.7109375" style="2216" customWidth="1"/>
    <col min="14597" max="14599" width="10" style="2216" bestFit="1" customWidth="1"/>
    <col min="14600" max="14600" width="9.28515625" style="2216" customWidth="1"/>
    <col min="14601" max="14601" width="11.7109375" style="2216" bestFit="1" customWidth="1"/>
    <col min="14602" max="14602" width="10.140625" style="2216" bestFit="1" customWidth="1"/>
    <col min="14603" max="14608" width="9.140625" style="2216"/>
    <col min="14609" max="14609" width="11.7109375" style="2216" bestFit="1" customWidth="1"/>
    <col min="14610" max="14848" width="9.140625" style="2216"/>
    <col min="14849" max="14849" width="3.7109375" style="2216" customWidth="1"/>
    <col min="14850" max="14850" width="5.42578125" style="2216" customWidth="1"/>
    <col min="14851" max="14852" width="20.7109375" style="2216" customWidth="1"/>
    <col min="14853" max="14855" width="10" style="2216" bestFit="1" customWidth="1"/>
    <col min="14856" max="14856" width="9.28515625" style="2216" customWidth="1"/>
    <col min="14857" max="14857" width="11.7109375" style="2216" bestFit="1" customWidth="1"/>
    <col min="14858" max="14858" width="10.140625" style="2216" bestFit="1" customWidth="1"/>
    <col min="14859" max="14864" width="9.140625" style="2216"/>
    <col min="14865" max="14865" width="11.7109375" style="2216" bestFit="1" customWidth="1"/>
    <col min="14866" max="15104" width="9.140625" style="2216"/>
    <col min="15105" max="15105" width="3.7109375" style="2216" customWidth="1"/>
    <col min="15106" max="15106" width="5.42578125" style="2216" customWidth="1"/>
    <col min="15107" max="15108" width="20.7109375" style="2216" customWidth="1"/>
    <col min="15109" max="15111" width="10" style="2216" bestFit="1" customWidth="1"/>
    <col min="15112" max="15112" width="9.28515625" style="2216" customWidth="1"/>
    <col min="15113" max="15113" width="11.7109375" style="2216" bestFit="1" customWidth="1"/>
    <col min="15114" max="15114" width="10.140625" style="2216" bestFit="1" customWidth="1"/>
    <col min="15115" max="15120" width="9.140625" style="2216"/>
    <col min="15121" max="15121" width="11.7109375" style="2216" bestFit="1" customWidth="1"/>
    <col min="15122" max="15360" width="9.140625" style="2216"/>
    <col min="15361" max="15361" width="3.7109375" style="2216" customWidth="1"/>
    <col min="15362" max="15362" width="5.42578125" style="2216" customWidth="1"/>
    <col min="15363" max="15364" width="20.7109375" style="2216" customWidth="1"/>
    <col min="15365" max="15367" width="10" style="2216" bestFit="1" customWidth="1"/>
    <col min="15368" max="15368" width="9.28515625" style="2216" customWidth="1"/>
    <col min="15369" max="15369" width="11.7109375" style="2216" bestFit="1" customWidth="1"/>
    <col min="15370" max="15370" width="10.140625" style="2216" bestFit="1" customWidth="1"/>
    <col min="15371" max="15376" width="9.140625" style="2216"/>
    <col min="15377" max="15377" width="11.7109375" style="2216" bestFit="1" customWidth="1"/>
    <col min="15378" max="15616" width="9.140625" style="2216"/>
    <col min="15617" max="15617" width="3.7109375" style="2216" customWidth="1"/>
    <col min="15618" max="15618" width="5.42578125" style="2216" customWidth="1"/>
    <col min="15619" max="15620" width="20.7109375" style="2216" customWidth="1"/>
    <col min="15621" max="15623" width="10" style="2216" bestFit="1" customWidth="1"/>
    <col min="15624" max="15624" width="9.28515625" style="2216" customWidth="1"/>
    <col min="15625" max="15625" width="11.7109375" style="2216" bestFit="1" customWidth="1"/>
    <col min="15626" max="15626" width="10.140625" style="2216" bestFit="1" customWidth="1"/>
    <col min="15627" max="15632" width="9.140625" style="2216"/>
    <col min="15633" max="15633" width="11.7109375" style="2216" bestFit="1" customWidth="1"/>
    <col min="15634" max="15872" width="9.140625" style="2216"/>
    <col min="15873" max="15873" width="3.7109375" style="2216" customWidth="1"/>
    <col min="15874" max="15874" width="5.42578125" style="2216" customWidth="1"/>
    <col min="15875" max="15876" width="20.7109375" style="2216" customWidth="1"/>
    <col min="15877" max="15879" width="10" style="2216" bestFit="1" customWidth="1"/>
    <col min="15880" max="15880" width="9.28515625" style="2216" customWidth="1"/>
    <col min="15881" max="15881" width="11.7109375" style="2216" bestFit="1" customWidth="1"/>
    <col min="15882" max="15882" width="10.140625" style="2216" bestFit="1" customWidth="1"/>
    <col min="15883" max="15888" width="9.140625" style="2216"/>
    <col min="15889" max="15889" width="11.7109375" style="2216" bestFit="1" customWidth="1"/>
    <col min="15890" max="16128" width="9.140625" style="2216"/>
    <col min="16129" max="16129" width="3.7109375" style="2216" customWidth="1"/>
    <col min="16130" max="16130" width="5.42578125" style="2216" customWidth="1"/>
    <col min="16131" max="16132" width="20.7109375" style="2216" customWidth="1"/>
    <col min="16133" max="16135" width="10" style="2216" bestFit="1" customWidth="1"/>
    <col min="16136" max="16136" width="9.28515625" style="2216" customWidth="1"/>
    <col min="16137" max="16137" width="11.7109375" style="2216" bestFit="1" customWidth="1"/>
    <col min="16138" max="16138" width="10.140625" style="2216" bestFit="1" customWidth="1"/>
    <col min="16139" max="16144" width="9.140625" style="2216"/>
    <col min="16145" max="16145" width="11.7109375" style="2216" bestFit="1" customWidth="1"/>
    <col min="16146" max="16384" width="9.140625" style="2216"/>
  </cols>
  <sheetData>
    <row r="1" spans="1:12" s="897" customFormat="1" ht="18" customHeight="1" x14ac:dyDescent="0.25">
      <c r="A1" s="3431" t="s">
        <v>489</v>
      </c>
      <c r="B1" s="3432"/>
      <c r="C1" s="3432"/>
      <c r="D1" s="3432"/>
      <c r="E1" s="3432"/>
      <c r="F1" s="3432"/>
      <c r="G1" s="3433"/>
      <c r="I1" s="1049"/>
      <c r="J1" s="1049"/>
      <c r="K1" s="1049"/>
      <c r="L1" s="1049"/>
    </row>
    <row r="2" spans="1:12" ht="12.75" customHeight="1" x14ac:dyDescent="0.25">
      <c r="A2" s="2230"/>
      <c r="B2" s="2231"/>
      <c r="C2" s="2231"/>
      <c r="D2" s="2231"/>
      <c r="E2" s="2231"/>
      <c r="F2" s="2231"/>
      <c r="G2" s="2231"/>
    </row>
    <row r="3" spans="1:12" ht="12.75" customHeight="1" x14ac:dyDescent="0.25">
      <c r="A3" s="2230"/>
      <c r="B3" s="2231"/>
      <c r="C3" s="2231"/>
      <c r="D3" s="2231"/>
      <c r="E3" s="2231"/>
      <c r="F3" s="2231"/>
      <c r="G3" s="2231"/>
    </row>
    <row r="4" spans="1:12" ht="12.75" customHeight="1" x14ac:dyDescent="0.2"/>
    <row r="5" spans="1:12" s="2237" customFormat="1" ht="20.25" customHeight="1" x14ac:dyDescent="0.25">
      <c r="A5" s="3434" t="s">
        <v>2563</v>
      </c>
      <c r="B5" s="3435"/>
      <c r="C5" s="3435"/>
      <c r="D5" s="3435"/>
      <c r="E5" s="3435"/>
      <c r="F5" s="3435"/>
      <c r="G5" s="3436"/>
      <c r="H5" s="2234"/>
      <c r="I5" s="2235"/>
      <c r="J5" s="2235"/>
      <c r="K5" s="2236"/>
      <c r="L5" s="2236"/>
    </row>
    <row r="6" spans="1:12" ht="13.5" thickBot="1" x14ac:dyDescent="0.25">
      <c r="G6" s="2238" t="s">
        <v>881</v>
      </c>
      <c r="I6" s="2239"/>
      <c r="J6" s="2239"/>
    </row>
    <row r="7" spans="1:12" s="2237" customFormat="1" ht="34.5" thickBot="1" x14ac:dyDescent="0.3">
      <c r="A7" s="3437" t="s">
        <v>2483</v>
      </c>
      <c r="B7" s="3438"/>
      <c r="C7" s="3438"/>
      <c r="D7" s="3439"/>
      <c r="E7" s="2240" t="s">
        <v>7</v>
      </c>
      <c r="F7" s="2439" t="s">
        <v>2564</v>
      </c>
      <c r="G7" s="2600" t="s">
        <v>9</v>
      </c>
      <c r="I7" s="2235"/>
      <c r="J7" s="2235"/>
      <c r="K7" s="2236"/>
      <c r="L7" s="2236"/>
    </row>
    <row r="8" spans="1:12" s="2237" customFormat="1" ht="13.5" customHeight="1" thickBot="1" x14ac:dyDescent="0.3">
      <c r="A8" s="3440" t="s">
        <v>2484</v>
      </c>
      <c r="B8" s="3441"/>
      <c r="C8" s="3441"/>
      <c r="D8" s="3442"/>
      <c r="E8" s="2614">
        <f>SUM(E9:E11)</f>
        <v>3555108.35</v>
      </c>
      <c r="F8" s="2242">
        <f>SUM(F9:F11)</f>
        <v>14042515.859999999</v>
      </c>
      <c r="G8" s="2601">
        <f>SUM(G9:G11)</f>
        <v>3277476.9899999998</v>
      </c>
      <c r="I8" s="2243"/>
      <c r="J8" s="2235"/>
      <c r="K8" s="2236"/>
      <c r="L8" s="2236"/>
    </row>
    <row r="9" spans="1:12" s="2237" customFormat="1" ht="13.5" customHeight="1" x14ac:dyDescent="0.25">
      <c r="A9" s="2244" t="s">
        <v>2</v>
      </c>
      <c r="B9" s="3443" t="s">
        <v>2485</v>
      </c>
      <c r="C9" s="3444"/>
      <c r="D9" s="3444"/>
      <c r="E9" s="2615">
        <v>3555108.35</v>
      </c>
      <c r="F9" s="2245">
        <f>F14+F17</f>
        <v>11036633.689999999</v>
      </c>
      <c r="G9" s="2602">
        <f>G14+G17</f>
        <v>3187476.9899999998</v>
      </c>
      <c r="I9" s="2246"/>
      <c r="J9" s="2235"/>
      <c r="K9" s="2247"/>
      <c r="L9" s="2236"/>
    </row>
    <row r="10" spans="1:12" s="2237" customFormat="1" ht="13.5" customHeight="1" x14ac:dyDescent="0.25">
      <c r="A10" s="2248" t="s">
        <v>2</v>
      </c>
      <c r="B10" s="3428" t="s">
        <v>2486</v>
      </c>
      <c r="C10" s="3429"/>
      <c r="D10" s="3430"/>
      <c r="E10" s="2616">
        <v>0</v>
      </c>
      <c r="F10" s="2249">
        <f>F15+F18</f>
        <v>595679.95000000007</v>
      </c>
      <c r="G10" s="2603">
        <v>0</v>
      </c>
      <c r="I10" s="2246"/>
      <c r="J10" s="2235"/>
      <c r="K10" s="2247"/>
      <c r="L10" s="2236"/>
    </row>
    <row r="11" spans="1:12" s="2237" customFormat="1" ht="13.5" customHeight="1" thickBot="1" x14ac:dyDescent="0.3">
      <c r="A11" s="2250" t="s">
        <v>2</v>
      </c>
      <c r="B11" s="3445" t="s">
        <v>2487</v>
      </c>
      <c r="C11" s="3446"/>
      <c r="D11" s="3447"/>
      <c r="E11" s="2617">
        <v>0</v>
      </c>
      <c r="F11" s="2251">
        <f>F19</f>
        <v>2410202.2200000002</v>
      </c>
      <c r="G11" s="2604">
        <v>90000</v>
      </c>
      <c r="I11" s="2246"/>
      <c r="J11" s="2235"/>
      <c r="K11" s="2236"/>
      <c r="L11" s="2236"/>
    </row>
    <row r="12" spans="1:12" s="2237" customFormat="1" ht="13.5" customHeight="1" thickBot="1" x14ac:dyDescent="0.3">
      <c r="A12" s="3448" t="s">
        <v>2488</v>
      </c>
      <c r="B12" s="3448"/>
      <c r="C12" s="2252"/>
      <c r="D12" s="2252"/>
      <c r="E12" s="2253"/>
      <c r="F12" s="2254"/>
      <c r="G12" s="2253"/>
      <c r="I12" s="2254"/>
      <c r="J12" s="2235"/>
      <c r="K12" s="2236"/>
      <c r="L12" s="2236"/>
    </row>
    <row r="13" spans="1:12" s="2237" customFormat="1" ht="13.5" customHeight="1" thickBot="1" x14ac:dyDescent="0.3">
      <c r="A13" s="3440" t="s">
        <v>2489</v>
      </c>
      <c r="B13" s="3441"/>
      <c r="C13" s="3441"/>
      <c r="D13" s="3442"/>
      <c r="E13" s="2614">
        <f>E14</f>
        <v>3446137.79</v>
      </c>
      <c r="F13" s="2241">
        <f>F14+F15</f>
        <v>3182450.16</v>
      </c>
      <c r="G13" s="2605">
        <f>SUM(G14:G15)</f>
        <v>3059868.11</v>
      </c>
      <c r="I13" s="2243"/>
      <c r="J13" s="2235"/>
      <c r="K13" s="2247"/>
      <c r="L13" s="2236"/>
    </row>
    <row r="14" spans="1:12" s="2237" customFormat="1" ht="13.5" customHeight="1" x14ac:dyDescent="0.25">
      <c r="A14" s="2255" t="s">
        <v>2</v>
      </c>
      <c r="B14" s="3449" t="s">
        <v>2490</v>
      </c>
      <c r="C14" s="3449"/>
      <c r="D14" s="3450"/>
      <c r="E14" s="2616">
        <v>3446137.79</v>
      </c>
      <c r="F14" s="2256">
        <v>3180817.1</v>
      </c>
      <c r="G14" s="2606">
        <f>G28</f>
        <v>3059868.11</v>
      </c>
      <c r="I14" s="2257"/>
      <c r="J14" s="2235"/>
      <c r="K14" s="2247"/>
      <c r="L14" s="2236"/>
    </row>
    <row r="15" spans="1:12" s="2237" customFormat="1" ht="13.5" customHeight="1" thickBot="1" x14ac:dyDescent="0.3">
      <c r="A15" s="2248" t="s">
        <v>2</v>
      </c>
      <c r="B15" s="3451" t="s">
        <v>2491</v>
      </c>
      <c r="C15" s="3451"/>
      <c r="D15" s="3428"/>
      <c r="E15" s="2618">
        <v>0</v>
      </c>
      <c r="F15" s="2259">
        <v>1633.06</v>
      </c>
      <c r="G15" s="2607">
        <v>0</v>
      </c>
      <c r="I15" s="2246"/>
      <c r="J15" s="2235"/>
      <c r="K15" s="2236"/>
      <c r="L15" s="2236"/>
    </row>
    <row r="16" spans="1:12" s="2237" customFormat="1" ht="13.5" customHeight="1" thickBot="1" x14ac:dyDescent="0.3">
      <c r="A16" s="3440" t="s">
        <v>2492</v>
      </c>
      <c r="B16" s="3441"/>
      <c r="C16" s="3441"/>
      <c r="D16" s="3442"/>
      <c r="E16" s="2614">
        <f>SUM(E17:E18)</f>
        <v>108970.56</v>
      </c>
      <c r="F16" s="2242">
        <f>SUM(F17:F18)</f>
        <v>8449863.4800000004</v>
      </c>
      <c r="G16" s="2601">
        <f>SUM(G17:G18)</f>
        <v>127608.88</v>
      </c>
      <c r="I16" s="2243"/>
      <c r="J16" s="2235"/>
      <c r="K16" s="2236"/>
      <c r="L16" s="2236"/>
    </row>
    <row r="17" spans="1:17" s="2237" customFormat="1" ht="13.5" customHeight="1" x14ac:dyDescent="0.25">
      <c r="A17" s="2255" t="s">
        <v>2</v>
      </c>
      <c r="B17" s="3449" t="s">
        <v>2493</v>
      </c>
      <c r="C17" s="3449"/>
      <c r="D17" s="3450"/>
      <c r="E17" s="2616">
        <v>108970.56</v>
      </c>
      <c r="F17" s="2256">
        <v>7855816.5899999999</v>
      </c>
      <c r="G17" s="2606">
        <f>G44</f>
        <v>127608.88</v>
      </c>
      <c r="I17" s="2246"/>
      <c r="J17" s="2235"/>
      <c r="K17" s="2236"/>
      <c r="L17" s="2236"/>
    </row>
    <row r="18" spans="1:17" s="2237" customFormat="1" ht="13.5" customHeight="1" thickBot="1" x14ac:dyDescent="0.3">
      <c r="A18" s="2248" t="s">
        <v>2</v>
      </c>
      <c r="B18" s="3449" t="s">
        <v>2494</v>
      </c>
      <c r="C18" s="3449"/>
      <c r="D18" s="3450"/>
      <c r="E18" s="2619">
        <v>0</v>
      </c>
      <c r="F18" s="2261">
        <v>594046.89</v>
      </c>
      <c r="G18" s="2608">
        <v>0</v>
      </c>
      <c r="I18" s="2246"/>
      <c r="J18" s="2235"/>
      <c r="K18" s="2236"/>
      <c r="L18" s="2236"/>
    </row>
    <row r="19" spans="1:17" s="2237" customFormat="1" ht="13.5" customHeight="1" thickBot="1" x14ac:dyDescent="0.3">
      <c r="A19" s="3440" t="s">
        <v>540</v>
      </c>
      <c r="B19" s="3441"/>
      <c r="C19" s="3441"/>
      <c r="D19" s="3442"/>
      <c r="E19" s="2614">
        <v>0</v>
      </c>
      <c r="F19" s="2242">
        <f>F20</f>
        <v>2410202.2200000002</v>
      </c>
      <c r="G19" s="2601">
        <f>G20</f>
        <v>90000</v>
      </c>
      <c r="I19" s="2243"/>
      <c r="J19" s="2235"/>
      <c r="K19" s="2236"/>
      <c r="L19" s="2236"/>
    </row>
    <row r="20" spans="1:17" s="2237" customFormat="1" ht="13.5" customHeight="1" thickBot="1" x14ac:dyDescent="0.3">
      <c r="A20" s="2262" t="s">
        <v>2</v>
      </c>
      <c r="B20" s="3452" t="s">
        <v>2572</v>
      </c>
      <c r="C20" s="3453"/>
      <c r="D20" s="3453"/>
      <c r="E20" s="2620">
        <v>0</v>
      </c>
      <c r="F20" s="2263">
        <v>2410202.2200000002</v>
      </c>
      <c r="G20" s="2609">
        <v>90000</v>
      </c>
      <c r="I20" s="2246"/>
      <c r="J20" s="2235"/>
      <c r="K20" s="2236"/>
      <c r="L20" s="2236"/>
    </row>
    <row r="21" spans="1:17" s="2237" customFormat="1" ht="13.5" customHeight="1" thickBot="1" x14ac:dyDescent="0.3">
      <c r="A21" s="3440" t="s">
        <v>2484</v>
      </c>
      <c r="B21" s="3441"/>
      <c r="C21" s="3441"/>
      <c r="D21" s="3442"/>
      <c r="E21" s="2614">
        <f>E13+E16+E19</f>
        <v>3555108.35</v>
      </c>
      <c r="F21" s="2241">
        <f>F13+F16+F19</f>
        <v>14042515.860000001</v>
      </c>
      <c r="G21" s="2605">
        <f>G13+G16+G19</f>
        <v>3277476.9899999998</v>
      </c>
      <c r="I21" s="2264"/>
      <c r="J21" s="2265"/>
      <c r="K21" s="2266"/>
      <c r="L21" s="2236"/>
    </row>
    <row r="22" spans="1:17" ht="10.5" customHeight="1" x14ac:dyDescent="0.2">
      <c r="A22" s="2267"/>
      <c r="B22" s="2218"/>
      <c r="C22" s="2218"/>
      <c r="D22" s="2218"/>
      <c r="E22" s="2218"/>
      <c r="F22" s="2218"/>
      <c r="G22" s="2218"/>
      <c r="I22" s="2268"/>
      <c r="J22" s="2239"/>
    </row>
    <row r="23" spans="1:17" ht="13.5" customHeight="1" x14ac:dyDescent="0.2">
      <c r="A23" s="2269"/>
      <c r="B23" s="2270"/>
      <c r="C23" s="2270"/>
      <c r="D23" s="2270"/>
      <c r="E23" s="2270"/>
      <c r="F23" s="2270"/>
      <c r="G23" s="2270"/>
      <c r="I23" s="2271"/>
    </row>
    <row r="24" spans="1:17" ht="10.5" customHeight="1" x14ac:dyDescent="0.2">
      <c r="A24" s="2267"/>
      <c r="B24" s="2223"/>
      <c r="C24" s="2223"/>
      <c r="D24" s="2223"/>
      <c r="E24" s="2272"/>
      <c r="F24" s="2272"/>
    </row>
    <row r="25" spans="1:17" s="2237" customFormat="1" ht="18.75" customHeight="1" x14ac:dyDescent="0.25">
      <c r="A25" s="3434" t="s">
        <v>2565</v>
      </c>
      <c r="B25" s="3435"/>
      <c r="C25" s="3435"/>
      <c r="D25" s="3435"/>
      <c r="E25" s="3435"/>
      <c r="F25" s="3435"/>
      <c r="G25" s="3436"/>
      <c r="I25" s="2236"/>
      <c r="J25" s="2236"/>
      <c r="K25" s="2236"/>
      <c r="L25" s="2236"/>
      <c r="Q25" s="2235"/>
    </row>
    <row r="26" spans="1:17" ht="13.5" thickBot="1" x14ac:dyDescent="0.25">
      <c r="E26" s="2272"/>
      <c r="F26" s="2272"/>
      <c r="G26" s="2238" t="s">
        <v>881</v>
      </c>
      <c r="Q26" s="2273"/>
    </row>
    <row r="27" spans="1:17" s="2237" customFormat="1" ht="35.25" customHeight="1" thickBot="1" x14ac:dyDescent="0.3">
      <c r="A27" s="3437" t="s">
        <v>2483</v>
      </c>
      <c r="B27" s="3438"/>
      <c r="C27" s="3438"/>
      <c r="D27" s="3439"/>
      <c r="E27" s="2240" t="s">
        <v>7</v>
      </c>
      <c r="F27" s="2439" t="s">
        <v>2564</v>
      </c>
      <c r="G27" s="2600" t="s">
        <v>9</v>
      </c>
      <c r="I27" s="2236"/>
      <c r="J27" s="2236"/>
      <c r="K27" s="2236"/>
      <c r="L27" s="2236"/>
      <c r="Q27" s="2273"/>
    </row>
    <row r="28" spans="1:17" s="2237" customFormat="1" ht="13.5" customHeight="1" thickBot="1" x14ac:dyDescent="0.3">
      <c r="A28" s="2274" t="s">
        <v>2</v>
      </c>
      <c r="B28" s="3456" t="s">
        <v>2495</v>
      </c>
      <c r="C28" s="3456"/>
      <c r="D28" s="3457"/>
      <c r="E28" s="2614">
        <f>SUM(E29:E41)</f>
        <v>3446137.79</v>
      </c>
      <c r="F28" s="2241">
        <f>SUM(F29:F41)</f>
        <v>3180817.1</v>
      </c>
      <c r="G28" s="2605">
        <f>SUM(G29:G41)</f>
        <v>3059868.11</v>
      </c>
      <c r="I28" s="2275"/>
      <c r="J28" s="2236"/>
      <c r="K28" s="2266"/>
      <c r="L28" s="2236"/>
      <c r="Q28" s="2243"/>
    </row>
    <row r="29" spans="1:17" s="2237" customFormat="1" ht="13.5" customHeight="1" x14ac:dyDescent="0.25">
      <c r="A29" s="2276" t="s">
        <v>3</v>
      </c>
      <c r="B29" s="2277" t="s">
        <v>2496</v>
      </c>
      <c r="C29" s="3458" t="s">
        <v>2497</v>
      </c>
      <c r="D29" s="3459"/>
      <c r="E29" s="2616">
        <v>3360000</v>
      </c>
      <c r="F29" s="2249">
        <f xml:space="preserve"> 3000000+13672.97</f>
        <v>3013672.97</v>
      </c>
      <c r="G29" s="2610">
        <f>'Příjmy DU'!G6</f>
        <v>2970000</v>
      </c>
      <c r="I29" s="2236"/>
      <c r="J29" s="2247"/>
      <c r="K29" s="2236"/>
      <c r="L29" s="2236"/>
      <c r="Q29" s="2246"/>
    </row>
    <row r="30" spans="1:17" s="2237" customFormat="1" ht="13.5" customHeight="1" x14ac:dyDescent="0.25">
      <c r="A30" s="2248" t="s">
        <v>3</v>
      </c>
      <c r="B30" s="2278" t="s">
        <v>2498</v>
      </c>
      <c r="C30" s="3454" t="s">
        <v>2499</v>
      </c>
      <c r="D30" s="3455"/>
      <c r="E30" s="2618">
        <v>600</v>
      </c>
      <c r="F30" s="2258">
        <v>600</v>
      </c>
      <c r="G30" s="2603">
        <f>'Příjmy DU'!G12</f>
        <v>600</v>
      </c>
      <c r="I30" s="2279"/>
      <c r="J30" s="2280"/>
      <c r="K30" s="2247"/>
      <c r="L30" s="2236"/>
      <c r="Q30" s="2246"/>
    </row>
    <row r="31" spans="1:17" s="2237" customFormat="1" ht="13.5" customHeight="1" x14ac:dyDescent="0.25">
      <c r="A31" s="2248" t="s">
        <v>3</v>
      </c>
      <c r="B31" s="2278" t="s">
        <v>2498</v>
      </c>
      <c r="C31" s="3454" t="s">
        <v>2500</v>
      </c>
      <c r="D31" s="3455"/>
      <c r="E31" s="2618">
        <v>18300</v>
      </c>
      <c r="F31" s="2258">
        <f>18300+120.1</f>
        <v>18420.099999999999</v>
      </c>
      <c r="G31" s="2603">
        <f>'Příjmy DU'!G20</f>
        <v>18300</v>
      </c>
      <c r="I31" s="2279"/>
      <c r="J31" s="2280"/>
      <c r="K31" s="2247"/>
      <c r="L31" s="2236"/>
      <c r="Q31" s="2246"/>
    </row>
    <row r="32" spans="1:17" s="2237" customFormat="1" ht="13.5" customHeight="1" x14ac:dyDescent="0.25">
      <c r="A32" s="2248" t="s">
        <v>3</v>
      </c>
      <c r="B32" s="2278">
        <v>2122</v>
      </c>
      <c r="C32" s="3454" t="s">
        <v>2501</v>
      </c>
      <c r="D32" s="3455"/>
      <c r="E32" s="2618">
        <v>21640.66</v>
      </c>
      <c r="F32" s="2258">
        <v>20667.32</v>
      </c>
      <c r="G32" s="2603">
        <f>'Příjmy DU'!G26</f>
        <v>21499.999999999996</v>
      </c>
      <c r="I32" s="2281"/>
      <c r="J32" s="2282"/>
      <c r="K32" s="2283"/>
      <c r="L32" s="2284"/>
      <c r="M32" s="2285"/>
      <c r="Q32" s="2246"/>
    </row>
    <row r="33" spans="1:17" s="2237" customFormat="1" ht="13.5" customHeight="1" x14ac:dyDescent="0.25">
      <c r="A33" s="2248" t="s">
        <v>3</v>
      </c>
      <c r="B33" s="2278">
        <v>2122</v>
      </c>
      <c r="C33" s="3454" t="s">
        <v>2502</v>
      </c>
      <c r="D33" s="3455"/>
      <c r="E33" s="2618">
        <v>9730.8700000000008</v>
      </c>
      <c r="F33" s="2258">
        <v>9730.8700000000008</v>
      </c>
      <c r="G33" s="2603">
        <f>'Příjmy DU'!G95</f>
        <v>10073.859999999999</v>
      </c>
      <c r="H33" s="2286"/>
      <c r="I33" s="2280"/>
      <c r="J33" s="2282"/>
      <c r="K33" s="2264"/>
      <c r="L33" s="2287"/>
      <c r="M33" s="2285"/>
      <c r="N33" s="2288"/>
      <c r="O33" s="2285"/>
      <c r="P33" s="2285"/>
      <c r="Q33" s="2246"/>
    </row>
    <row r="34" spans="1:17" s="2237" customFormat="1" ht="13.5" customHeight="1" x14ac:dyDescent="0.25">
      <c r="A34" s="2248" t="s">
        <v>3</v>
      </c>
      <c r="B34" s="2278">
        <v>2122</v>
      </c>
      <c r="C34" s="3454" t="s">
        <v>2503</v>
      </c>
      <c r="D34" s="3455"/>
      <c r="E34" s="2618">
        <v>0</v>
      </c>
      <c r="F34" s="2258">
        <v>0</v>
      </c>
      <c r="G34" s="2603">
        <f>'Příjmy DU'!G115</f>
        <v>0</v>
      </c>
      <c r="H34" s="2286"/>
      <c r="I34" s="2280"/>
      <c r="J34" s="2280"/>
      <c r="K34" s="2236"/>
      <c r="L34" s="2236"/>
      <c r="Q34" s="2246"/>
    </row>
    <row r="35" spans="1:17" s="2237" customFormat="1" ht="13.5" customHeight="1" x14ac:dyDescent="0.25">
      <c r="A35" s="2248" t="s">
        <v>3</v>
      </c>
      <c r="B35" s="2278">
        <v>2122</v>
      </c>
      <c r="C35" s="3454" t="s">
        <v>2504</v>
      </c>
      <c r="D35" s="3455"/>
      <c r="E35" s="2618">
        <v>4536.26</v>
      </c>
      <c r="F35" s="2258">
        <v>4854.51</v>
      </c>
      <c r="G35" s="2603">
        <f>'Příjmy DU'!G117</f>
        <v>5198.79</v>
      </c>
      <c r="H35" s="2286"/>
      <c r="I35" s="2289"/>
      <c r="J35" s="2280"/>
      <c r="K35" s="2236"/>
      <c r="L35" s="2236"/>
      <c r="Q35" s="2246"/>
    </row>
    <row r="36" spans="1:17" s="2237" customFormat="1" ht="13.5" customHeight="1" x14ac:dyDescent="0.25">
      <c r="A36" s="2248" t="s">
        <v>3</v>
      </c>
      <c r="B36" s="2278">
        <v>2122</v>
      </c>
      <c r="C36" s="3454" t="s">
        <v>2505</v>
      </c>
      <c r="D36" s="3455"/>
      <c r="E36" s="2618">
        <v>232</v>
      </c>
      <c r="F36" s="2258">
        <v>232</v>
      </c>
      <c r="G36" s="2603">
        <f>'Příjmy DU'!G123</f>
        <v>232</v>
      </c>
      <c r="H36" s="2286"/>
      <c r="I36" s="2280"/>
      <c r="J36" s="2280"/>
      <c r="K36" s="2236"/>
      <c r="L36" s="2236"/>
      <c r="Q36" s="2246"/>
    </row>
    <row r="37" spans="1:17" s="2237" customFormat="1" ht="13.5" customHeight="1" x14ac:dyDescent="0.25">
      <c r="A37" s="2248" t="s">
        <v>3</v>
      </c>
      <c r="B37" s="2278">
        <v>2122</v>
      </c>
      <c r="C37" s="3454" t="s">
        <v>2506</v>
      </c>
      <c r="D37" s="3455"/>
      <c r="E37" s="2618">
        <v>0</v>
      </c>
      <c r="F37" s="2258">
        <v>0</v>
      </c>
      <c r="G37" s="2603">
        <f>'Příjmy DU'!G125</f>
        <v>0</v>
      </c>
      <c r="H37" s="2236"/>
      <c r="I37" s="2280"/>
      <c r="J37" s="2280"/>
      <c r="K37" s="2236"/>
      <c r="L37" s="2236"/>
      <c r="Q37" s="2246"/>
    </row>
    <row r="38" spans="1:17" s="2237" customFormat="1" ht="13.5" customHeight="1" x14ac:dyDescent="0.25">
      <c r="A38" s="2248" t="s">
        <v>3</v>
      </c>
      <c r="B38" s="2278">
        <v>2122</v>
      </c>
      <c r="C38" s="3454" t="s">
        <v>2507</v>
      </c>
      <c r="D38" s="3455"/>
      <c r="E38" s="2618">
        <v>0</v>
      </c>
      <c r="F38" s="2258">
        <v>12675</v>
      </c>
      <c r="G38" s="2603">
        <v>0</v>
      </c>
      <c r="H38" s="2236"/>
      <c r="I38" s="2280"/>
      <c r="J38" s="2280"/>
      <c r="K38" s="2236"/>
      <c r="L38" s="2236"/>
      <c r="Q38" s="2246"/>
    </row>
    <row r="39" spans="1:17" s="2237" customFormat="1" ht="13.5" customHeight="1" x14ac:dyDescent="0.25">
      <c r="A39" s="2248" t="s">
        <v>3</v>
      </c>
      <c r="B39" s="2278" t="s">
        <v>2508</v>
      </c>
      <c r="C39" s="3454" t="s">
        <v>2509</v>
      </c>
      <c r="D39" s="3455"/>
      <c r="E39" s="2618">
        <v>5000</v>
      </c>
      <c r="F39" s="2258">
        <v>12500</v>
      </c>
      <c r="G39" s="2603">
        <f>'Příjmy DU'!G132</f>
        <v>0</v>
      </c>
      <c r="I39" s="2236"/>
      <c r="J39" s="2236"/>
      <c r="K39" s="2236"/>
      <c r="L39" s="2236"/>
      <c r="Q39" s="2246"/>
    </row>
    <row r="40" spans="1:17" s="2237" customFormat="1" ht="13.5" customHeight="1" x14ac:dyDescent="0.25">
      <c r="A40" s="2248" t="s">
        <v>3</v>
      </c>
      <c r="B40" s="2278" t="s">
        <v>2510</v>
      </c>
      <c r="C40" s="3454" t="s">
        <v>2511</v>
      </c>
      <c r="D40" s="3455"/>
      <c r="E40" s="2618">
        <v>0</v>
      </c>
      <c r="F40" s="2258">
        <v>12157.85</v>
      </c>
      <c r="G40" s="2603">
        <f>'Příjmy DU'!G131</f>
        <v>0</v>
      </c>
      <c r="H40" s="2290"/>
      <c r="I40" s="2235"/>
      <c r="J40" s="2236"/>
      <c r="K40" s="2236"/>
      <c r="L40" s="2236"/>
      <c r="Q40" s="2246"/>
    </row>
    <row r="41" spans="1:17" s="2237" customFormat="1" ht="13.5" customHeight="1" thickBot="1" x14ac:dyDescent="0.3">
      <c r="A41" s="2291" t="s">
        <v>3</v>
      </c>
      <c r="B41" s="2292" t="s">
        <v>2512</v>
      </c>
      <c r="C41" s="3460" t="s">
        <v>2513</v>
      </c>
      <c r="D41" s="3461"/>
      <c r="E41" s="2619">
        <v>26098</v>
      </c>
      <c r="F41" s="2260">
        <v>75306.48</v>
      </c>
      <c r="G41" s="2611">
        <f>'Příjmy DU'!G133+'Příjmy DU'!G134+'Příjmy DU'!G135+'Příjmy DU'!G136+'Příjmy DU'!G137+'Příjmy DU'!G138</f>
        <v>33963.46</v>
      </c>
      <c r="I41" s="2293"/>
      <c r="J41" s="2247"/>
      <c r="K41" s="2236"/>
      <c r="L41" s="2236"/>
      <c r="Q41" s="2246"/>
    </row>
    <row r="42" spans="1:17" s="2237" customFormat="1" ht="13.5" customHeight="1" thickBot="1" x14ac:dyDescent="0.3">
      <c r="A42" s="2274" t="s">
        <v>2</v>
      </c>
      <c r="B42" s="3456" t="s">
        <v>2514</v>
      </c>
      <c r="C42" s="3456"/>
      <c r="D42" s="3457"/>
      <c r="E42" s="2614">
        <f>SUM(E43:E43)</f>
        <v>0</v>
      </c>
      <c r="F42" s="2241">
        <f>F43</f>
        <v>1633.06</v>
      </c>
      <c r="G42" s="2605">
        <f>SUM(G43:G43)</f>
        <v>0</v>
      </c>
      <c r="I42" s="2293"/>
      <c r="J42" s="2236"/>
      <c r="K42" s="2236"/>
      <c r="L42" s="2236"/>
      <c r="Q42" s="2243"/>
    </row>
    <row r="43" spans="1:17" s="2237" customFormat="1" ht="13.5" customHeight="1" thickBot="1" x14ac:dyDescent="0.3">
      <c r="A43" s="2276" t="s">
        <v>3</v>
      </c>
      <c r="B43" s="2277" t="s">
        <v>2515</v>
      </c>
      <c r="C43" s="3458" t="s">
        <v>2516</v>
      </c>
      <c r="D43" s="3459"/>
      <c r="E43" s="2616">
        <v>0</v>
      </c>
      <c r="F43" s="2249">
        <v>1633.06</v>
      </c>
      <c r="G43" s="2610">
        <v>0</v>
      </c>
      <c r="I43" s="2235"/>
      <c r="J43" s="2236"/>
      <c r="K43" s="2236"/>
      <c r="L43" s="2236"/>
      <c r="Q43" s="2246"/>
    </row>
    <row r="44" spans="1:17" s="2237" customFormat="1" ht="13.5" customHeight="1" thickBot="1" x14ac:dyDescent="0.3">
      <c r="A44" s="2274" t="s">
        <v>2</v>
      </c>
      <c r="B44" s="3456" t="s">
        <v>1267</v>
      </c>
      <c r="C44" s="3456"/>
      <c r="D44" s="3457"/>
      <c r="E44" s="2614">
        <f>SUM(E45:E47)</f>
        <v>108970.56</v>
      </c>
      <c r="F44" s="2241">
        <f>SUM(F45:F47)</f>
        <v>7855816.5900000008</v>
      </c>
      <c r="G44" s="2605">
        <f>SUM(G45:G47)</f>
        <v>127608.88</v>
      </c>
      <c r="I44" s="2293"/>
      <c r="J44" s="2236"/>
      <c r="K44" s="2236"/>
      <c r="L44" s="2236"/>
      <c r="Q44" s="2243"/>
    </row>
    <row r="45" spans="1:17" s="2237" customFormat="1" ht="13.5" customHeight="1" x14ac:dyDescent="0.25">
      <c r="A45" s="2276" t="s">
        <v>3</v>
      </c>
      <c r="B45" s="2277">
        <v>4112</v>
      </c>
      <c r="C45" s="3458" t="s">
        <v>2517</v>
      </c>
      <c r="D45" s="3459"/>
      <c r="E45" s="2616">
        <v>81970.559999999998</v>
      </c>
      <c r="F45" s="2249">
        <v>88955.4</v>
      </c>
      <c r="G45" s="2610">
        <f>'Příjmy DU'!G142</f>
        <v>100038</v>
      </c>
      <c r="I45" s="2293"/>
      <c r="J45" s="2236"/>
      <c r="K45" s="2236"/>
      <c r="L45" s="2236"/>
      <c r="Q45" s="2246"/>
    </row>
    <row r="46" spans="1:17" s="2237" customFormat="1" ht="13.5" customHeight="1" x14ac:dyDescent="0.25">
      <c r="A46" s="2291" t="s">
        <v>3</v>
      </c>
      <c r="B46" s="2294" t="s">
        <v>2518</v>
      </c>
      <c r="C46" s="2295" t="s">
        <v>2519</v>
      </c>
      <c r="D46" s="2296"/>
      <c r="E46" s="2619">
        <v>0</v>
      </c>
      <c r="F46" s="2260">
        <v>7739803.9000000004</v>
      </c>
      <c r="G46" s="2611">
        <v>0</v>
      </c>
      <c r="I46" s="2297"/>
      <c r="J46" s="2236"/>
      <c r="K46" s="2236"/>
      <c r="L46" s="2236"/>
      <c r="M46" s="2236"/>
      <c r="N46" s="2236"/>
      <c r="O46" s="2236"/>
      <c r="Q46" s="2246"/>
    </row>
    <row r="47" spans="1:17" s="2237" customFormat="1" ht="13.5" customHeight="1" thickBot="1" x14ac:dyDescent="0.3">
      <c r="A47" s="2298" t="s">
        <v>3</v>
      </c>
      <c r="B47" s="2299">
        <v>4121</v>
      </c>
      <c r="C47" s="3464" t="s">
        <v>2520</v>
      </c>
      <c r="D47" s="3465"/>
      <c r="E47" s="2621">
        <v>27000</v>
      </c>
      <c r="F47" s="2300">
        <v>27057.29</v>
      </c>
      <c r="G47" s="2612">
        <f>'Příjmy DU'!G143</f>
        <v>27570.880000000001</v>
      </c>
      <c r="H47" s="2236"/>
      <c r="I47" s="2301"/>
      <c r="J47" s="2236"/>
      <c r="K47" s="2236"/>
      <c r="L47" s="2236"/>
      <c r="M47" s="2236"/>
      <c r="N47" s="2284"/>
      <c r="O47" s="2236"/>
      <c r="Q47" s="2246"/>
    </row>
    <row r="48" spans="1:17" s="2237" customFormat="1" ht="13.5" customHeight="1" thickBot="1" x14ac:dyDescent="0.3">
      <c r="A48" s="2274" t="s">
        <v>2</v>
      </c>
      <c r="B48" s="3456" t="s">
        <v>2521</v>
      </c>
      <c r="C48" s="3456"/>
      <c r="D48" s="3457"/>
      <c r="E48" s="2614">
        <f>SUM(E49:E49)</f>
        <v>0</v>
      </c>
      <c r="F48" s="2241">
        <f>F49</f>
        <v>594046.89</v>
      </c>
      <c r="G48" s="2605">
        <f>SUM(G49:G49)</f>
        <v>0</v>
      </c>
      <c r="I48" s="2235"/>
      <c r="J48" s="2236"/>
      <c r="K48" s="2236"/>
      <c r="L48" s="2236"/>
      <c r="Q48" s="2243"/>
    </row>
    <row r="49" spans="1:17" s="2237" customFormat="1" ht="13.5" customHeight="1" thickBot="1" x14ac:dyDescent="0.3">
      <c r="A49" s="2291" t="s">
        <v>3</v>
      </c>
      <c r="B49" s="2302" t="s">
        <v>2522</v>
      </c>
      <c r="C49" s="3464" t="s">
        <v>2523</v>
      </c>
      <c r="D49" s="3465"/>
      <c r="E49" s="2619">
        <v>0</v>
      </c>
      <c r="F49" s="2260">
        <v>594046.89</v>
      </c>
      <c r="G49" s="2611">
        <v>0</v>
      </c>
      <c r="I49" s="2235"/>
      <c r="J49" s="2236"/>
      <c r="K49" s="2236"/>
      <c r="L49" s="2236"/>
      <c r="Q49" s="2246"/>
    </row>
    <row r="50" spans="1:17" s="2237" customFormat="1" ht="13.5" customHeight="1" thickBot="1" x14ac:dyDescent="0.3">
      <c r="A50" s="2274" t="s">
        <v>2</v>
      </c>
      <c r="B50" s="3466" t="s">
        <v>540</v>
      </c>
      <c r="C50" s="3467"/>
      <c r="D50" s="3468"/>
      <c r="E50" s="2614">
        <f>E51</f>
        <v>0</v>
      </c>
      <c r="F50" s="2241">
        <f>F51</f>
        <v>2410202.2200000002</v>
      </c>
      <c r="G50" s="2605">
        <f>G51</f>
        <v>90000</v>
      </c>
      <c r="H50" s="2236"/>
      <c r="I50" s="2236"/>
      <c r="J50" s="2236"/>
      <c r="K50" s="2236"/>
      <c r="L50" s="2236"/>
      <c r="Q50" s="2243"/>
    </row>
    <row r="51" spans="1:17" s="2237" customFormat="1" ht="13.5" customHeight="1" thickBot="1" x14ac:dyDescent="0.3">
      <c r="A51" s="2291" t="s">
        <v>3</v>
      </c>
      <c r="B51" s="2292">
        <v>8115</v>
      </c>
      <c r="C51" s="3462" t="s">
        <v>2572</v>
      </c>
      <c r="D51" s="3463"/>
      <c r="E51" s="2622">
        <v>0</v>
      </c>
      <c r="F51" s="2303">
        <v>2410202.2200000002</v>
      </c>
      <c r="G51" s="2613">
        <v>90000</v>
      </c>
      <c r="I51" s="2264"/>
      <c r="J51" s="2247"/>
      <c r="K51" s="2247"/>
      <c r="L51" s="2247"/>
      <c r="M51" s="2304"/>
      <c r="Q51" s="2246"/>
    </row>
    <row r="52" spans="1:17" s="2237" customFormat="1" ht="13.5" customHeight="1" thickBot="1" x14ac:dyDescent="0.3">
      <c r="A52" s="2274" t="s">
        <v>2</v>
      </c>
      <c r="B52" s="3456" t="s">
        <v>2524</v>
      </c>
      <c r="C52" s="3456"/>
      <c r="D52" s="3457"/>
      <c r="E52" s="2614">
        <f>E28+E42+E44+E48+E50</f>
        <v>3555108.35</v>
      </c>
      <c r="F52" s="2241">
        <f>F28+F44+F42+F48+F50</f>
        <v>14042515.860000003</v>
      </c>
      <c r="G52" s="2605">
        <f>G28+G42+G44+G48+G50</f>
        <v>3277476.9899999998</v>
      </c>
      <c r="I52" s="2264"/>
      <c r="J52" s="2247"/>
      <c r="K52" s="2247"/>
      <c r="L52" s="2247"/>
      <c r="M52" s="2304"/>
      <c r="Q52" s="2243"/>
    </row>
    <row r="53" spans="1:17" x14ac:dyDescent="0.2">
      <c r="E53" s="2232"/>
      <c r="F53" s="2232"/>
      <c r="I53" s="2271"/>
      <c r="J53" s="2305"/>
      <c r="K53" s="2305"/>
      <c r="L53" s="2305"/>
      <c r="M53" s="2306"/>
      <c r="Q53" s="2307"/>
    </row>
    <row r="54" spans="1:17" x14ac:dyDescent="0.2">
      <c r="E54" s="2308"/>
      <c r="F54" s="2308"/>
      <c r="I54" s="2309"/>
      <c r="J54" s="2305"/>
      <c r="K54" s="2305"/>
      <c r="L54" s="2305"/>
      <c r="M54" s="2306"/>
      <c r="Q54" s="2239"/>
    </row>
    <row r="55" spans="1:17" x14ac:dyDescent="0.2">
      <c r="G55" s="2306"/>
      <c r="I55" s="2271"/>
      <c r="J55" s="2305"/>
      <c r="K55" s="2305"/>
      <c r="L55" s="2305"/>
      <c r="M55" s="2306"/>
      <c r="Q55" s="2239"/>
    </row>
    <row r="56" spans="1:17" x14ac:dyDescent="0.2">
      <c r="E56" s="2306"/>
      <c r="F56" s="2306"/>
      <c r="G56" s="2306"/>
      <c r="I56" s="2305"/>
      <c r="J56" s="2305"/>
      <c r="K56" s="2305"/>
      <c r="L56" s="2305"/>
      <c r="M56" s="2306"/>
      <c r="Q56" s="2239"/>
    </row>
    <row r="57" spans="1:17" x14ac:dyDescent="0.2">
      <c r="G57" s="2306"/>
      <c r="I57" s="2305"/>
      <c r="J57" s="2305"/>
      <c r="K57" s="2305"/>
      <c r="L57" s="2305"/>
      <c r="M57" s="2306"/>
      <c r="Q57" s="2239"/>
    </row>
    <row r="58" spans="1:17" x14ac:dyDescent="0.2">
      <c r="E58" s="2494"/>
      <c r="I58" s="2305"/>
      <c r="J58" s="2305"/>
      <c r="K58" s="2305"/>
      <c r="L58" s="2305"/>
      <c r="M58" s="2306"/>
      <c r="Q58" s="2239"/>
    </row>
    <row r="59" spans="1:17" x14ac:dyDescent="0.2">
      <c r="I59" s="2305"/>
      <c r="J59" s="2305"/>
      <c r="K59" s="2305"/>
      <c r="L59" s="2305"/>
      <c r="M59" s="2306"/>
      <c r="Q59" s="2239"/>
    </row>
    <row r="60" spans="1:17" x14ac:dyDescent="0.2">
      <c r="Q60" s="2239"/>
    </row>
    <row r="61" spans="1:17" x14ac:dyDescent="0.2">
      <c r="Q61" s="2239"/>
    </row>
    <row r="62" spans="1:17" x14ac:dyDescent="0.2">
      <c r="Q62" s="2239"/>
    </row>
    <row r="63" spans="1:17" x14ac:dyDescent="0.2">
      <c r="Q63" s="2239"/>
    </row>
    <row r="64" spans="1:17" x14ac:dyDescent="0.2">
      <c r="Q64" s="2239"/>
    </row>
    <row r="65" spans="17:17" x14ac:dyDescent="0.2">
      <c r="Q65" s="2239"/>
    </row>
    <row r="66" spans="17:17" x14ac:dyDescent="0.2">
      <c r="Q66" s="2239"/>
    </row>
    <row r="67" spans="17:17" x14ac:dyDescent="0.2">
      <c r="Q67" s="2239"/>
    </row>
    <row r="68" spans="17:17" x14ac:dyDescent="0.2">
      <c r="Q68" s="2239"/>
    </row>
    <row r="69" spans="17:17" x14ac:dyDescent="0.2">
      <c r="Q69" s="2239"/>
    </row>
    <row r="70" spans="17:17" x14ac:dyDescent="0.2">
      <c r="Q70" s="2239"/>
    </row>
    <row r="71" spans="17:17" x14ac:dyDescent="0.2">
      <c r="Q71" s="2239"/>
    </row>
    <row r="72" spans="17:17" x14ac:dyDescent="0.2">
      <c r="Q72" s="2239"/>
    </row>
    <row r="73" spans="17:17" x14ac:dyDescent="0.2">
      <c r="Q73" s="2239"/>
    </row>
    <row r="74" spans="17:17" x14ac:dyDescent="0.2">
      <c r="Q74" s="2239"/>
    </row>
    <row r="75" spans="17:17" x14ac:dyDescent="0.2">
      <c r="Q75" s="2239"/>
    </row>
    <row r="76" spans="17:17" x14ac:dyDescent="0.2">
      <c r="Q76" s="2239"/>
    </row>
    <row r="77" spans="17:17" x14ac:dyDescent="0.2">
      <c r="Q77" s="2239"/>
    </row>
    <row r="78" spans="17:17" x14ac:dyDescent="0.2">
      <c r="Q78" s="2239"/>
    </row>
  </sheetData>
  <mergeCells count="43">
    <mergeCell ref="C51:D51"/>
    <mergeCell ref="B52:D52"/>
    <mergeCell ref="B44:D44"/>
    <mergeCell ref="C45:D45"/>
    <mergeCell ref="C47:D47"/>
    <mergeCell ref="B48:D48"/>
    <mergeCell ref="C49:D49"/>
    <mergeCell ref="B50:D50"/>
    <mergeCell ref="C39:D39"/>
    <mergeCell ref="C40:D40"/>
    <mergeCell ref="C41:D41"/>
    <mergeCell ref="B42:D42"/>
    <mergeCell ref="C43:D43"/>
    <mergeCell ref="C38:D38"/>
    <mergeCell ref="A27:D27"/>
    <mergeCell ref="B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A25:G25"/>
    <mergeCell ref="B11:D11"/>
    <mergeCell ref="A12:B12"/>
    <mergeCell ref="A13:D13"/>
    <mergeCell ref="B14:D14"/>
    <mergeCell ref="B15:D15"/>
    <mergeCell ref="A16:D16"/>
    <mergeCell ref="B17:D17"/>
    <mergeCell ref="B18:D18"/>
    <mergeCell ref="A19:D19"/>
    <mergeCell ref="B20:D20"/>
    <mergeCell ref="A21:D21"/>
    <mergeCell ref="B10:D10"/>
    <mergeCell ref="A1:G1"/>
    <mergeCell ref="A5:G5"/>
    <mergeCell ref="A7:D7"/>
    <mergeCell ref="A8:D8"/>
    <mergeCell ref="B9:D9"/>
  </mergeCells>
  <printOptions horizontalCentered="1"/>
  <pageMargins left="0.27559055118110237" right="7.874015748031496E-2" top="0.19685039370078741" bottom="0.19685039370078741" header="0.11811023622047245" footer="0.11811023622047245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M167"/>
  <sheetViews>
    <sheetView zoomScaleNormal="100" workbookViewId="0">
      <selection sqref="A1:G1"/>
    </sheetView>
  </sheetViews>
  <sheetFormatPr defaultRowHeight="12.75" x14ac:dyDescent="0.2"/>
  <cols>
    <col min="1" max="1" width="12.140625" style="2216" customWidth="1"/>
    <col min="2" max="2" width="3.7109375" style="2216" customWidth="1"/>
    <col min="3" max="5" width="5.42578125" style="2216" customWidth="1"/>
    <col min="6" max="6" width="70" style="2216" customWidth="1"/>
    <col min="7" max="7" width="13.7109375" style="2216" customWidth="1"/>
    <col min="8" max="8" width="11.7109375" style="2216" bestFit="1" customWidth="1"/>
    <col min="9" max="9" width="19" style="2511" customWidth="1"/>
    <col min="10" max="10" width="12.42578125" style="2511" customWidth="1"/>
    <col min="11" max="11" width="11.7109375" style="2511" bestFit="1" customWidth="1"/>
    <col min="12" max="12" width="14.7109375" style="2511" customWidth="1"/>
    <col min="13" max="13" width="10.28515625" style="2216" customWidth="1"/>
    <col min="14" max="230" width="9.140625" style="2216"/>
    <col min="231" max="231" width="8.140625" style="2216" customWidth="1"/>
    <col min="232" max="232" width="3.7109375" style="2216" customWidth="1"/>
    <col min="233" max="235" width="5.42578125" style="2216" customWidth="1"/>
    <col min="236" max="236" width="50.28515625" style="2216" customWidth="1"/>
    <col min="237" max="237" width="12.7109375" style="2216" customWidth="1"/>
    <col min="238" max="238" width="11.7109375" style="2216" bestFit="1" customWidth="1"/>
    <col min="239" max="239" width="9.140625" style="2216"/>
    <col min="240" max="240" width="11.42578125" style="2216" customWidth="1"/>
    <col min="241" max="241" width="11.7109375" style="2216" bestFit="1" customWidth="1"/>
    <col min="242" max="243" width="10" style="2216" bestFit="1" customWidth="1"/>
    <col min="244" max="244" width="4.5703125" style="2216" customWidth="1"/>
    <col min="245" max="245" width="9.140625" style="2216"/>
    <col min="246" max="246" width="4" style="2216" bestFit="1" customWidth="1"/>
    <col min="247" max="247" width="15.28515625" style="2216" customWidth="1"/>
    <col min="248" max="248" width="9.140625" style="2216"/>
    <col min="249" max="249" width="11.7109375" style="2216" customWidth="1"/>
    <col min="250" max="486" width="9.140625" style="2216"/>
    <col min="487" max="487" width="8.140625" style="2216" customWidth="1"/>
    <col min="488" max="488" width="3.7109375" style="2216" customWidth="1"/>
    <col min="489" max="491" width="5.42578125" style="2216" customWidth="1"/>
    <col min="492" max="492" width="50.28515625" style="2216" customWidth="1"/>
    <col min="493" max="493" width="12.7109375" style="2216" customWidth="1"/>
    <col min="494" max="494" width="11.7109375" style="2216" bestFit="1" customWidth="1"/>
    <col min="495" max="495" width="9.140625" style="2216"/>
    <col min="496" max="496" width="11.42578125" style="2216" customWidth="1"/>
    <col min="497" max="497" width="11.7109375" style="2216" bestFit="1" customWidth="1"/>
    <col min="498" max="499" width="10" style="2216" bestFit="1" customWidth="1"/>
    <col min="500" max="500" width="4.5703125" style="2216" customWidth="1"/>
    <col min="501" max="501" width="9.140625" style="2216"/>
    <col min="502" max="502" width="4" style="2216" bestFit="1" customWidth="1"/>
    <col min="503" max="503" width="15.28515625" style="2216" customWidth="1"/>
    <col min="504" max="504" width="9.140625" style="2216"/>
    <col min="505" max="505" width="11.7109375" style="2216" customWidth="1"/>
    <col min="506" max="742" width="9.140625" style="2216"/>
    <col min="743" max="743" width="8.140625" style="2216" customWidth="1"/>
    <col min="744" max="744" width="3.7109375" style="2216" customWidth="1"/>
    <col min="745" max="747" width="5.42578125" style="2216" customWidth="1"/>
    <col min="748" max="748" width="50.28515625" style="2216" customWidth="1"/>
    <col min="749" max="749" width="12.7109375" style="2216" customWidth="1"/>
    <col min="750" max="750" width="11.7109375" style="2216" bestFit="1" customWidth="1"/>
    <col min="751" max="751" width="9.140625" style="2216"/>
    <col min="752" max="752" width="11.42578125" style="2216" customWidth="1"/>
    <col min="753" max="753" width="11.7109375" style="2216" bestFit="1" customWidth="1"/>
    <col min="754" max="755" width="10" style="2216" bestFit="1" customWidth="1"/>
    <col min="756" max="756" width="4.5703125" style="2216" customWidth="1"/>
    <col min="757" max="757" width="9.140625" style="2216"/>
    <col min="758" max="758" width="4" style="2216" bestFit="1" customWidth="1"/>
    <col min="759" max="759" width="15.28515625" style="2216" customWidth="1"/>
    <col min="760" max="760" width="9.140625" style="2216"/>
    <col min="761" max="761" width="11.7109375" style="2216" customWidth="1"/>
    <col min="762" max="998" width="9.140625" style="2216"/>
    <col min="999" max="999" width="8.140625" style="2216" customWidth="1"/>
    <col min="1000" max="1000" width="3.7109375" style="2216" customWidth="1"/>
    <col min="1001" max="1003" width="5.42578125" style="2216" customWidth="1"/>
    <col min="1004" max="1004" width="50.28515625" style="2216" customWidth="1"/>
    <col min="1005" max="1005" width="12.7109375" style="2216" customWidth="1"/>
    <col min="1006" max="1006" width="11.7109375" style="2216" bestFit="1" customWidth="1"/>
    <col min="1007" max="1007" width="9.140625" style="2216"/>
    <col min="1008" max="1008" width="11.42578125" style="2216" customWidth="1"/>
    <col min="1009" max="1009" width="11.7109375" style="2216" bestFit="1" customWidth="1"/>
    <col min="1010" max="1011" width="10" style="2216" bestFit="1" customWidth="1"/>
    <col min="1012" max="1012" width="4.5703125" style="2216" customWidth="1"/>
    <col min="1013" max="1013" width="9.140625" style="2216"/>
    <col min="1014" max="1014" width="4" style="2216" bestFit="1" customWidth="1"/>
    <col min="1015" max="1015" width="15.28515625" style="2216" customWidth="1"/>
    <col min="1016" max="1016" width="9.140625" style="2216"/>
    <col min="1017" max="1017" width="11.7109375" style="2216" customWidth="1"/>
    <col min="1018" max="1254" width="9.140625" style="2216"/>
    <col min="1255" max="1255" width="8.140625" style="2216" customWidth="1"/>
    <col min="1256" max="1256" width="3.7109375" style="2216" customWidth="1"/>
    <col min="1257" max="1259" width="5.42578125" style="2216" customWidth="1"/>
    <col min="1260" max="1260" width="50.28515625" style="2216" customWidth="1"/>
    <col min="1261" max="1261" width="12.7109375" style="2216" customWidth="1"/>
    <col min="1262" max="1262" width="11.7109375" style="2216" bestFit="1" customWidth="1"/>
    <col min="1263" max="1263" width="9.140625" style="2216"/>
    <col min="1264" max="1264" width="11.42578125" style="2216" customWidth="1"/>
    <col min="1265" max="1265" width="11.7109375" style="2216" bestFit="1" customWidth="1"/>
    <col min="1266" max="1267" width="10" style="2216" bestFit="1" customWidth="1"/>
    <col min="1268" max="1268" width="4.5703125" style="2216" customWidth="1"/>
    <col min="1269" max="1269" width="9.140625" style="2216"/>
    <col min="1270" max="1270" width="4" style="2216" bestFit="1" customWidth="1"/>
    <col min="1271" max="1271" width="15.28515625" style="2216" customWidth="1"/>
    <col min="1272" max="1272" width="9.140625" style="2216"/>
    <col min="1273" max="1273" width="11.7109375" style="2216" customWidth="1"/>
    <col min="1274" max="1510" width="9.140625" style="2216"/>
    <col min="1511" max="1511" width="8.140625" style="2216" customWidth="1"/>
    <col min="1512" max="1512" width="3.7109375" style="2216" customWidth="1"/>
    <col min="1513" max="1515" width="5.42578125" style="2216" customWidth="1"/>
    <col min="1516" max="1516" width="50.28515625" style="2216" customWidth="1"/>
    <col min="1517" max="1517" width="12.7109375" style="2216" customWidth="1"/>
    <col min="1518" max="1518" width="11.7109375" style="2216" bestFit="1" customWidth="1"/>
    <col min="1519" max="1519" width="9.140625" style="2216"/>
    <col min="1520" max="1520" width="11.42578125" style="2216" customWidth="1"/>
    <col min="1521" max="1521" width="11.7109375" style="2216" bestFit="1" customWidth="1"/>
    <col min="1522" max="1523" width="10" style="2216" bestFit="1" customWidth="1"/>
    <col min="1524" max="1524" width="4.5703125" style="2216" customWidth="1"/>
    <col min="1525" max="1525" width="9.140625" style="2216"/>
    <col min="1526" max="1526" width="4" style="2216" bestFit="1" customWidth="1"/>
    <col min="1527" max="1527" width="15.28515625" style="2216" customWidth="1"/>
    <col min="1528" max="1528" width="9.140625" style="2216"/>
    <col min="1529" max="1529" width="11.7109375" style="2216" customWidth="1"/>
    <col min="1530" max="1766" width="9.140625" style="2216"/>
    <col min="1767" max="1767" width="8.140625" style="2216" customWidth="1"/>
    <col min="1768" max="1768" width="3.7109375" style="2216" customWidth="1"/>
    <col min="1769" max="1771" width="5.42578125" style="2216" customWidth="1"/>
    <col min="1772" max="1772" width="50.28515625" style="2216" customWidth="1"/>
    <col min="1773" max="1773" width="12.7109375" style="2216" customWidth="1"/>
    <col min="1774" max="1774" width="11.7109375" style="2216" bestFit="1" customWidth="1"/>
    <col min="1775" max="1775" width="9.140625" style="2216"/>
    <col min="1776" max="1776" width="11.42578125" style="2216" customWidth="1"/>
    <col min="1777" max="1777" width="11.7109375" style="2216" bestFit="1" customWidth="1"/>
    <col min="1778" max="1779" width="10" style="2216" bestFit="1" customWidth="1"/>
    <col min="1780" max="1780" width="4.5703125" style="2216" customWidth="1"/>
    <col min="1781" max="1781" width="9.140625" style="2216"/>
    <col min="1782" max="1782" width="4" style="2216" bestFit="1" customWidth="1"/>
    <col min="1783" max="1783" width="15.28515625" style="2216" customWidth="1"/>
    <col min="1784" max="1784" width="9.140625" style="2216"/>
    <col min="1785" max="1785" width="11.7109375" style="2216" customWidth="1"/>
    <col min="1786" max="2022" width="9.140625" style="2216"/>
    <col min="2023" max="2023" width="8.140625" style="2216" customWidth="1"/>
    <col min="2024" max="2024" width="3.7109375" style="2216" customWidth="1"/>
    <col min="2025" max="2027" width="5.42578125" style="2216" customWidth="1"/>
    <col min="2028" max="2028" width="50.28515625" style="2216" customWidth="1"/>
    <col min="2029" max="2029" width="12.7109375" style="2216" customWidth="1"/>
    <col min="2030" max="2030" width="11.7109375" style="2216" bestFit="1" customWidth="1"/>
    <col min="2031" max="2031" width="9.140625" style="2216"/>
    <col min="2032" max="2032" width="11.42578125" style="2216" customWidth="1"/>
    <col min="2033" max="2033" width="11.7109375" style="2216" bestFit="1" customWidth="1"/>
    <col min="2034" max="2035" width="10" style="2216" bestFit="1" customWidth="1"/>
    <col min="2036" max="2036" width="4.5703125" style="2216" customWidth="1"/>
    <col min="2037" max="2037" width="9.140625" style="2216"/>
    <col min="2038" max="2038" width="4" style="2216" bestFit="1" customWidth="1"/>
    <col min="2039" max="2039" width="15.28515625" style="2216" customWidth="1"/>
    <col min="2040" max="2040" width="9.140625" style="2216"/>
    <col min="2041" max="2041" width="11.7109375" style="2216" customWidth="1"/>
    <col min="2042" max="2278" width="9.140625" style="2216"/>
    <col min="2279" max="2279" width="8.140625" style="2216" customWidth="1"/>
    <col min="2280" max="2280" width="3.7109375" style="2216" customWidth="1"/>
    <col min="2281" max="2283" width="5.42578125" style="2216" customWidth="1"/>
    <col min="2284" max="2284" width="50.28515625" style="2216" customWidth="1"/>
    <col min="2285" max="2285" width="12.7109375" style="2216" customWidth="1"/>
    <col min="2286" max="2286" width="11.7109375" style="2216" bestFit="1" customWidth="1"/>
    <col min="2287" max="2287" width="9.140625" style="2216"/>
    <col min="2288" max="2288" width="11.42578125" style="2216" customWidth="1"/>
    <col min="2289" max="2289" width="11.7109375" style="2216" bestFit="1" customWidth="1"/>
    <col min="2290" max="2291" width="10" style="2216" bestFit="1" customWidth="1"/>
    <col min="2292" max="2292" width="4.5703125" style="2216" customWidth="1"/>
    <col min="2293" max="2293" width="9.140625" style="2216"/>
    <col min="2294" max="2294" width="4" style="2216" bestFit="1" customWidth="1"/>
    <col min="2295" max="2295" width="15.28515625" style="2216" customWidth="1"/>
    <col min="2296" max="2296" width="9.140625" style="2216"/>
    <col min="2297" max="2297" width="11.7109375" style="2216" customWidth="1"/>
    <col min="2298" max="2534" width="9.140625" style="2216"/>
    <col min="2535" max="2535" width="8.140625" style="2216" customWidth="1"/>
    <col min="2536" max="2536" width="3.7109375" style="2216" customWidth="1"/>
    <col min="2537" max="2539" width="5.42578125" style="2216" customWidth="1"/>
    <col min="2540" max="2540" width="50.28515625" style="2216" customWidth="1"/>
    <col min="2541" max="2541" width="12.7109375" style="2216" customWidth="1"/>
    <col min="2542" max="2542" width="11.7109375" style="2216" bestFit="1" customWidth="1"/>
    <col min="2543" max="2543" width="9.140625" style="2216"/>
    <col min="2544" max="2544" width="11.42578125" style="2216" customWidth="1"/>
    <col min="2545" max="2545" width="11.7109375" style="2216" bestFit="1" customWidth="1"/>
    <col min="2546" max="2547" width="10" style="2216" bestFit="1" customWidth="1"/>
    <col min="2548" max="2548" width="4.5703125" style="2216" customWidth="1"/>
    <col min="2549" max="2549" width="9.140625" style="2216"/>
    <col min="2550" max="2550" width="4" style="2216" bestFit="1" customWidth="1"/>
    <col min="2551" max="2551" width="15.28515625" style="2216" customWidth="1"/>
    <col min="2552" max="2552" width="9.140625" style="2216"/>
    <col min="2553" max="2553" width="11.7109375" style="2216" customWidth="1"/>
    <col min="2554" max="2790" width="9.140625" style="2216"/>
    <col min="2791" max="2791" width="8.140625" style="2216" customWidth="1"/>
    <col min="2792" max="2792" width="3.7109375" style="2216" customWidth="1"/>
    <col min="2793" max="2795" width="5.42578125" style="2216" customWidth="1"/>
    <col min="2796" max="2796" width="50.28515625" style="2216" customWidth="1"/>
    <col min="2797" max="2797" width="12.7109375" style="2216" customWidth="1"/>
    <col min="2798" max="2798" width="11.7109375" style="2216" bestFit="1" customWidth="1"/>
    <col min="2799" max="2799" width="9.140625" style="2216"/>
    <col min="2800" max="2800" width="11.42578125" style="2216" customWidth="1"/>
    <col min="2801" max="2801" width="11.7109375" style="2216" bestFit="1" customWidth="1"/>
    <col min="2802" max="2803" width="10" style="2216" bestFit="1" customWidth="1"/>
    <col min="2804" max="2804" width="4.5703125" style="2216" customWidth="1"/>
    <col min="2805" max="2805" width="9.140625" style="2216"/>
    <col min="2806" max="2806" width="4" style="2216" bestFit="1" customWidth="1"/>
    <col min="2807" max="2807" width="15.28515625" style="2216" customWidth="1"/>
    <col min="2808" max="2808" width="9.140625" style="2216"/>
    <col min="2809" max="2809" width="11.7109375" style="2216" customWidth="1"/>
    <col min="2810" max="3046" width="9.140625" style="2216"/>
    <col min="3047" max="3047" width="8.140625" style="2216" customWidth="1"/>
    <col min="3048" max="3048" width="3.7109375" style="2216" customWidth="1"/>
    <col min="3049" max="3051" width="5.42578125" style="2216" customWidth="1"/>
    <col min="3052" max="3052" width="50.28515625" style="2216" customWidth="1"/>
    <col min="3053" max="3053" width="12.7109375" style="2216" customWidth="1"/>
    <col min="3054" max="3054" width="11.7109375" style="2216" bestFit="1" customWidth="1"/>
    <col min="3055" max="3055" width="9.140625" style="2216"/>
    <col min="3056" max="3056" width="11.42578125" style="2216" customWidth="1"/>
    <col min="3057" max="3057" width="11.7109375" style="2216" bestFit="1" customWidth="1"/>
    <col min="3058" max="3059" width="10" style="2216" bestFit="1" customWidth="1"/>
    <col min="3060" max="3060" width="4.5703125" style="2216" customWidth="1"/>
    <col min="3061" max="3061" width="9.140625" style="2216"/>
    <col min="3062" max="3062" width="4" style="2216" bestFit="1" customWidth="1"/>
    <col min="3063" max="3063" width="15.28515625" style="2216" customWidth="1"/>
    <col min="3064" max="3064" width="9.140625" style="2216"/>
    <col min="3065" max="3065" width="11.7109375" style="2216" customWidth="1"/>
    <col min="3066" max="3302" width="9.140625" style="2216"/>
    <col min="3303" max="3303" width="8.140625" style="2216" customWidth="1"/>
    <col min="3304" max="3304" width="3.7109375" style="2216" customWidth="1"/>
    <col min="3305" max="3307" width="5.42578125" style="2216" customWidth="1"/>
    <col min="3308" max="3308" width="50.28515625" style="2216" customWidth="1"/>
    <col min="3309" max="3309" width="12.7109375" style="2216" customWidth="1"/>
    <col min="3310" max="3310" width="11.7109375" style="2216" bestFit="1" customWidth="1"/>
    <col min="3311" max="3311" width="9.140625" style="2216"/>
    <col min="3312" max="3312" width="11.42578125" style="2216" customWidth="1"/>
    <col min="3313" max="3313" width="11.7109375" style="2216" bestFit="1" customWidth="1"/>
    <col min="3314" max="3315" width="10" style="2216" bestFit="1" customWidth="1"/>
    <col min="3316" max="3316" width="4.5703125" style="2216" customWidth="1"/>
    <col min="3317" max="3317" width="9.140625" style="2216"/>
    <col min="3318" max="3318" width="4" style="2216" bestFit="1" customWidth="1"/>
    <col min="3319" max="3319" width="15.28515625" style="2216" customWidth="1"/>
    <col min="3320" max="3320" width="9.140625" style="2216"/>
    <col min="3321" max="3321" width="11.7109375" style="2216" customWidth="1"/>
    <col min="3322" max="3558" width="9.140625" style="2216"/>
    <col min="3559" max="3559" width="8.140625" style="2216" customWidth="1"/>
    <col min="3560" max="3560" width="3.7109375" style="2216" customWidth="1"/>
    <col min="3561" max="3563" width="5.42578125" style="2216" customWidth="1"/>
    <col min="3564" max="3564" width="50.28515625" style="2216" customWidth="1"/>
    <col min="3565" max="3565" width="12.7109375" style="2216" customWidth="1"/>
    <col min="3566" max="3566" width="11.7109375" style="2216" bestFit="1" customWidth="1"/>
    <col min="3567" max="3567" width="9.140625" style="2216"/>
    <col min="3568" max="3568" width="11.42578125" style="2216" customWidth="1"/>
    <col min="3569" max="3569" width="11.7109375" style="2216" bestFit="1" customWidth="1"/>
    <col min="3570" max="3571" width="10" style="2216" bestFit="1" customWidth="1"/>
    <col min="3572" max="3572" width="4.5703125" style="2216" customWidth="1"/>
    <col min="3573" max="3573" width="9.140625" style="2216"/>
    <col min="3574" max="3574" width="4" style="2216" bestFit="1" customWidth="1"/>
    <col min="3575" max="3575" width="15.28515625" style="2216" customWidth="1"/>
    <col min="3576" max="3576" width="9.140625" style="2216"/>
    <col min="3577" max="3577" width="11.7109375" style="2216" customWidth="1"/>
    <col min="3578" max="3814" width="9.140625" style="2216"/>
    <col min="3815" max="3815" width="8.140625" style="2216" customWidth="1"/>
    <col min="3816" max="3816" width="3.7109375" style="2216" customWidth="1"/>
    <col min="3817" max="3819" width="5.42578125" style="2216" customWidth="1"/>
    <col min="3820" max="3820" width="50.28515625" style="2216" customWidth="1"/>
    <col min="3821" max="3821" width="12.7109375" style="2216" customWidth="1"/>
    <col min="3822" max="3822" width="11.7109375" style="2216" bestFit="1" customWidth="1"/>
    <col min="3823" max="3823" width="9.140625" style="2216"/>
    <col min="3824" max="3824" width="11.42578125" style="2216" customWidth="1"/>
    <col min="3825" max="3825" width="11.7109375" style="2216" bestFit="1" customWidth="1"/>
    <col min="3826" max="3827" width="10" style="2216" bestFit="1" customWidth="1"/>
    <col min="3828" max="3828" width="4.5703125" style="2216" customWidth="1"/>
    <col min="3829" max="3829" width="9.140625" style="2216"/>
    <col min="3830" max="3830" width="4" style="2216" bestFit="1" customWidth="1"/>
    <col min="3831" max="3831" width="15.28515625" style="2216" customWidth="1"/>
    <col min="3832" max="3832" width="9.140625" style="2216"/>
    <col min="3833" max="3833" width="11.7109375" style="2216" customWidth="1"/>
    <col min="3834" max="4070" width="9.140625" style="2216"/>
    <col min="4071" max="4071" width="8.140625" style="2216" customWidth="1"/>
    <col min="4072" max="4072" width="3.7109375" style="2216" customWidth="1"/>
    <col min="4073" max="4075" width="5.42578125" style="2216" customWidth="1"/>
    <col min="4076" max="4076" width="50.28515625" style="2216" customWidth="1"/>
    <col min="4077" max="4077" width="12.7109375" style="2216" customWidth="1"/>
    <col min="4078" max="4078" width="11.7109375" style="2216" bestFit="1" customWidth="1"/>
    <col min="4079" max="4079" width="9.140625" style="2216"/>
    <col min="4080" max="4080" width="11.42578125" style="2216" customWidth="1"/>
    <col min="4081" max="4081" width="11.7109375" style="2216" bestFit="1" customWidth="1"/>
    <col min="4082" max="4083" width="10" style="2216" bestFit="1" customWidth="1"/>
    <col min="4084" max="4084" width="4.5703125" style="2216" customWidth="1"/>
    <col min="4085" max="4085" width="9.140625" style="2216"/>
    <col min="4086" max="4086" width="4" style="2216" bestFit="1" customWidth="1"/>
    <col min="4087" max="4087" width="15.28515625" style="2216" customWidth="1"/>
    <col min="4088" max="4088" width="9.140625" style="2216"/>
    <col min="4089" max="4089" width="11.7109375" style="2216" customWidth="1"/>
    <col min="4090" max="4326" width="9.140625" style="2216"/>
    <col min="4327" max="4327" width="8.140625" style="2216" customWidth="1"/>
    <col min="4328" max="4328" width="3.7109375" style="2216" customWidth="1"/>
    <col min="4329" max="4331" width="5.42578125" style="2216" customWidth="1"/>
    <col min="4332" max="4332" width="50.28515625" style="2216" customWidth="1"/>
    <col min="4333" max="4333" width="12.7109375" style="2216" customWidth="1"/>
    <col min="4334" max="4334" width="11.7109375" style="2216" bestFit="1" customWidth="1"/>
    <col min="4335" max="4335" width="9.140625" style="2216"/>
    <col min="4336" max="4336" width="11.42578125" style="2216" customWidth="1"/>
    <col min="4337" max="4337" width="11.7109375" style="2216" bestFit="1" customWidth="1"/>
    <col min="4338" max="4339" width="10" style="2216" bestFit="1" customWidth="1"/>
    <col min="4340" max="4340" width="4.5703125" style="2216" customWidth="1"/>
    <col min="4341" max="4341" width="9.140625" style="2216"/>
    <col min="4342" max="4342" width="4" style="2216" bestFit="1" customWidth="1"/>
    <col min="4343" max="4343" width="15.28515625" style="2216" customWidth="1"/>
    <col min="4344" max="4344" width="9.140625" style="2216"/>
    <col min="4345" max="4345" width="11.7109375" style="2216" customWidth="1"/>
    <col min="4346" max="4582" width="9.140625" style="2216"/>
    <col min="4583" max="4583" width="8.140625" style="2216" customWidth="1"/>
    <col min="4584" max="4584" width="3.7109375" style="2216" customWidth="1"/>
    <col min="4585" max="4587" width="5.42578125" style="2216" customWidth="1"/>
    <col min="4588" max="4588" width="50.28515625" style="2216" customWidth="1"/>
    <col min="4589" max="4589" width="12.7109375" style="2216" customWidth="1"/>
    <col min="4590" max="4590" width="11.7109375" style="2216" bestFit="1" customWidth="1"/>
    <col min="4591" max="4591" width="9.140625" style="2216"/>
    <col min="4592" max="4592" width="11.42578125" style="2216" customWidth="1"/>
    <col min="4593" max="4593" width="11.7109375" style="2216" bestFit="1" customWidth="1"/>
    <col min="4594" max="4595" width="10" style="2216" bestFit="1" customWidth="1"/>
    <col min="4596" max="4596" width="4.5703125" style="2216" customWidth="1"/>
    <col min="4597" max="4597" width="9.140625" style="2216"/>
    <col min="4598" max="4598" width="4" style="2216" bestFit="1" customWidth="1"/>
    <col min="4599" max="4599" width="15.28515625" style="2216" customWidth="1"/>
    <col min="4600" max="4600" width="9.140625" style="2216"/>
    <col min="4601" max="4601" width="11.7109375" style="2216" customWidth="1"/>
    <col min="4602" max="4838" width="9.140625" style="2216"/>
    <col min="4839" max="4839" width="8.140625" style="2216" customWidth="1"/>
    <col min="4840" max="4840" width="3.7109375" style="2216" customWidth="1"/>
    <col min="4841" max="4843" width="5.42578125" style="2216" customWidth="1"/>
    <col min="4844" max="4844" width="50.28515625" style="2216" customWidth="1"/>
    <col min="4845" max="4845" width="12.7109375" style="2216" customWidth="1"/>
    <col min="4846" max="4846" width="11.7109375" style="2216" bestFit="1" customWidth="1"/>
    <col min="4847" max="4847" width="9.140625" style="2216"/>
    <col min="4848" max="4848" width="11.42578125" style="2216" customWidth="1"/>
    <col min="4849" max="4849" width="11.7109375" style="2216" bestFit="1" customWidth="1"/>
    <col min="4850" max="4851" width="10" style="2216" bestFit="1" customWidth="1"/>
    <col min="4852" max="4852" width="4.5703125" style="2216" customWidth="1"/>
    <col min="4853" max="4853" width="9.140625" style="2216"/>
    <col min="4854" max="4854" width="4" style="2216" bestFit="1" customWidth="1"/>
    <col min="4855" max="4855" width="15.28515625" style="2216" customWidth="1"/>
    <col min="4856" max="4856" width="9.140625" style="2216"/>
    <col min="4857" max="4857" width="11.7109375" style="2216" customWidth="1"/>
    <col min="4858" max="5094" width="9.140625" style="2216"/>
    <col min="5095" max="5095" width="8.140625" style="2216" customWidth="1"/>
    <col min="5096" max="5096" width="3.7109375" style="2216" customWidth="1"/>
    <col min="5097" max="5099" width="5.42578125" style="2216" customWidth="1"/>
    <col min="5100" max="5100" width="50.28515625" style="2216" customWidth="1"/>
    <col min="5101" max="5101" width="12.7109375" style="2216" customWidth="1"/>
    <col min="5102" max="5102" width="11.7109375" style="2216" bestFit="1" customWidth="1"/>
    <col min="5103" max="5103" width="9.140625" style="2216"/>
    <col min="5104" max="5104" width="11.42578125" style="2216" customWidth="1"/>
    <col min="5105" max="5105" width="11.7109375" style="2216" bestFit="1" customWidth="1"/>
    <col min="5106" max="5107" width="10" style="2216" bestFit="1" customWidth="1"/>
    <col min="5108" max="5108" width="4.5703125" style="2216" customWidth="1"/>
    <col min="5109" max="5109" width="9.140625" style="2216"/>
    <col min="5110" max="5110" width="4" style="2216" bestFit="1" customWidth="1"/>
    <col min="5111" max="5111" width="15.28515625" style="2216" customWidth="1"/>
    <col min="5112" max="5112" width="9.140625" style="2216"/>
    <col min="5113" max="5113" width="11.7109375" style="2216" customWidth="1"/>
    <col min="5114" max="5350" width="9.140625" style="2216"/>
    <col min="5351" max="5351" width="8.140625" style="2216" customWidth="1"/>
    <col min="5352" max="5352" width="3.7109375" style="2216" customWidth="1"/>
    <col min="5353" max="5355" width="5.42578125" style="2216" customWidth="1"/>
    <col min="5356" max="5356" width="50.28515625" style="2216" customWidth="1"/>
    <col min="5357" max="5357" width="12.7109375" style="2216" customWidth="1"/>
    <col min="5358" max="5358" width="11.7109375" style="2216" bestFit="1" customWidth="1"/>
    <col min="5359" max="5359" width="9.140625" style="2216"/>
    <col min="5360" max="5360" width="11.42578125" style="2216" customWidth="1"/>
    <col min="5361" max="5361" width="11.7109375" style="2216" bestFit="1" customWidth="1"/>
    <col min="5362" max="5363" width="10" style="2216" bestFit="1" customWidth="1"/>
    <col min="5364" max="5364" width="4.5703125" style="2216" customWidth="1"/>
    <col min="5365" max="5365" width="9.140625" style="2216"/>
    <col min="5366" max="5366" width="4" style="2216" bestFit="1" customWidth="1"/>
    <col min="5367" max="5367" width="15.28515625" style="2216" customWidth="1"/>
    <col min="5368" max="5368" width="9.140625" style="2216"/>
    <col min="5369" max="5369" width="11.7109375" style="2216" customWidth="1"/>
    <col min="5370" max="5606" width="9.140625" style="2216"/>
    <col min="5607" max="5607" width="8.140625" style="2216" customWidth="1"/>
    <col min="5608" max="5608" width="3.7109375" style="2216" customWidth="1"/>
    <col min="5609" max="5611" width="5.42578125" style="2216" customWidth="1"/>
    <col min="5612" max="5612" width="50.28515625" style="2216" customWidth="1"/>
    <col min="5613" max="5613" width="12.7109375" style="2216" customWidth="1"/>
    <col min="5614" max="5614" width="11.7109375" style="2216" bestFit="1" customWidth="1"/>
    <col min="5615" max="5615" width="9.140625" style="2216"/>
    <col min="5616" max="5616" width="11.42578125" style="2216" customWidth="1"/>
    <col min="5617" max="5617" width="11.7109375" style="2216" bestFit="1" customWidth="1"/>
    <col min="5618" max="5619" width="10" style="2216" bestFit="1" customWidth="1"/>
    <col min="5620" max="5620" width="4.5703125" style="2216" customWidth="1"/>
    <col min="5621" max="5621" width="9.140625" style="2216"/>
    <col min="5622" max="5622" width="4" style="2216" bestFit="1" customWidth="1"/>
    <col min="5623" max="5623" width="15.28515625" style="2216" customWidth="1"/>
    <col min="5624" max="5624" width="9.140625" style="2216"/>
    <col min="5625" max="5625" width="11.7109375" style="2216" customWidth="1"/>
    <col min="5626" max="5862" width="9.140625" style="2216"/>
    <col min="5863" max="5863" width="8.140625" style="2216" customWidth="1"/>
    <col min="5864" max="5864" width="3.7109375" style="2216" customWidth="1"/>
    <col min="5865" max="5867" width="5.42578125" style="2216" customWidth="1"/>
    <col min="5868" max="5868" width="50.28515625" style="2216" customWidth="1"/>
    <col min="5869" max="5869" width="12.7109375" style="2216" customWidth="1"/>
    <col min="5870" max="5870" width="11.7109375" style="2216" bestFit="1" customWidth="1"/>
    <col min="5871" max="5871" width="9.140625" style="2216"/>
    <col min="5872" max="5872" width="11.42578125" style="2216" customWidth="1"/>
    <col min="5873" max="5873" width="11.7109375" style="2216" bestFit="1" customWidth="1"/>
    <col min="5874" max="5875" width="10" style="2216" bestFit="1" customWidth="1"/>
    <col min="5876" max="5876" width="4.5703125" style="2216" customWidth="1"/>
    <col min="5877" max="5877" width="9.140625" style="2216"/>
    <col min="5878" max="5878" width="4" style="2216" bestFit="1" customWidth="1"/>
    <col min="5879" max="5879" width="15.28515625" style="2216" customWidth="1"/>
    <col min="5880" max="5880" width="9.140625" style="2216"/>
    <col min="5881" max="5881" width="11.7109375" style="2216" customWidth="1"/>
    <col min="5882" max="6118" width="9.140625" style="2216"/>
    <col min="6119" max="6119" width="8.140625" style="2216" customWidth="1"/>
    <col min="6120" max="6120" width="3.7109375" style="2216" customWidth="1"/>
    <col min="6121" max="6123" width="5.42578125" style="2216" customWidth="1"/>
    <col min="6124" max="6124" width="50.28515625" style="2216" customWidth="1"/>
    <col min="6125" max="6125" width="12.7109375" style="2216" customWidth="1"/>
    <col min="6126" max="6126" width="11.7109375" style="2216" bestFit="1" customWidth="1"/>
    <col min="6127" max="6127" width="9.140625" style="2216"/>
    <col min="6128" max="6128" width="11.42578125" style="2216" customWidth="1"/>
    <col min="6129" max="6129" width="11.7109375" style="2216" bestFit="1" customWidth="1"/>
    <col min="6130" max="6131" width="10" style="2216" bestFit="1" customWidth="1"/>
    <col min="6132" max="6132" width="4.5703125" style="2216" customWidth="1"/>
    <col min="6133" max="6133" width="9.140625" style="2216"/>
    <col min="6134" max="6134" width="4" style="2216" bestFit="1" customWidth="1"/>
    <col min="6135" max="6135" width="15.28515625" style="2216" customWidth="1"/>
    <col min="6136" max="6136" width="9.140625" style="2216"/>
    <col min="6137" max="6137" width="11.7109375" style="2216" customWidth="1"/>
    <col min="6138" max="6374" width="9.140625" style="2216"/>
    <col min="6375" max="6375" width="8.140625" style="2216" customWidth="1"/>
    <col min="6376" max="6376" width="3.7109375" style="2216" customWidth="1"/>
    <col min="6377" max="6379" width="5.42578125" style="2216" customWidth="1"/>
    <col min="6380" max="6380" width="50.28515625" style="2216" customWidth="1"/>
    <col min="6381" max="6381" width="12.7109375" style="2216" customWidth="1"/>
    <col min="6382" max="6382" width="11.7109375" style="2216" bestFit="1" customWidth="1"/>
    <col min="6383" max="6383" width="9.140625" style="2216"/>
    <col min="6384" max="6384" width="11.42578125" style="2216" customWidth="1"/>
    <col min="6385" max="6385" width="11.7109375" style="2216" bestFit="1" customWidth="1"/>
    <col min="6386" max="6387" width="10" style="2216" bestFit="1" customWidth="1"/>
    <col min="6388" max="6388" width="4.5703125" style="2216" customWidth="1"/>
    <col min="6389" max="6389" width="9.140625" style="2216"/>
    <col min="6390" max="6390" width="4" style="2216" bestFit="1" customWidth="1"/>
    <col min="6391" max="6391" width="15.28515625" style="2216" customWidth="1"/>
    <col min="6392" max="6392" width="9.140625" style="2216"/>
    <col min="6393" max="6393" width="11.7109375" style="2216" customWidth="1"/>
    <col min="6394" max="6630" width="9.140625" style="2216"/>
    <col min="6631" max="6631" width="8.140625" style="2216" customWidth="1"/>
    <col min="6632" max="6632" width="3.7109375" style="2216" customWidth="1"/>
    <col min="6633" max="6635" width="5.42578125" style="2216" customWidth="1"/>
    <col min="6636" max="6636" width="50.28515625" style="2216" customWidth="1"/>
    <col min="6637" max="6637" width="12.7109375" style="2216" customWidth="1"/>
    <col min="6638" max="6638" width="11.7109375" style="2216" bestFit="1" customWidth="1"/>
    <col min="6639" max="6639" width="9.140625" style="2216"/>
    <col min="6640" max="6640" width="11.42578125" style="2216" customWidth="1"/>
    <col min="6641" max="6641" width="11.7109375" style="2216" bestFit="1" customWidth="1"/>
    <col min="6642" max="6643" width="10" style="2216" bestFit="1" customWidth="1"/>
    <col min="6644" max="6644" width="4.5703125" style="2216" customWidth="1"/>
    <col min="6645" max="6645" width="9.140625" style="2216"/>
    <col min="6646" max="6646" width="4" style="2216" bestFit="1" customWidth="1"/>
    <col min="6647" max="6647" width="15.28515625" style="2216" customWidth="1"/>
    <col min="6648" max="6648" width="9.140625" style="2216"/>
    <col min="6649" max="6649" width="11.7109375" style="2216" customWidth="1"/>
    <col min="6650" max="6886" width="9.140625" style="2216"/>
    <col min="6887" max="6887" width="8.140625" style="2216" customWidth="1"/>
    <col min="6888" max="6888" width="3.7109375" style="2216" customWidth="1"/>
    <col min="6889" max="6891" width="5.42578125" style="2216" customWidth="1"/>
    <col min="6892" max="6892" width="50.28515625" style="2216" customWidth="1"/>
    <col min="6893" max="6893" width="12.7109375" style="2216" customWidth="1"/>
    <col min="6894" max="6894" width="11.7109375" style="2216" bestFit="1" customWidth="1"/>
    <col min="6895" max="6895" width="9.140625" style="2216"/>
    <col min="6896" max="6896" width="11.42578125" style="2216" customWidth="1"/>
    <col min="6897" max="6897" width="11.7109375" style="2216" bestFit="1" customWidth="1"/>
    <col min="6898" max="6899" width="10" style="2216" bestFit="1" customWidth="1"/>
    <col min="6900" max="6900" width="4.5703125" style="2216" customWidth="1"/>
    <col min="6901" max="6901" width="9.140625" style="2216"/>
    <col min="6902" max="6902" width="4" style="2216" bestFit="1" customWidth="1"/>
    <col min="6903" max="6903" width="15.28515625" style="2216" customWidth="1"/>
    <col min="6904" max="6904" width="9.140625" style="2216"/>
    <col min="6905" max="6905" width="11.7109375" style="2216" customWidth="1"/>
    <col min="6906" max="7142" width="9.140625" style="2216"/>
    <col min="7143" max="7143" width="8.140625" style="2216" customWidth="1"/>
    <col min="7144" max="7144" width="3.7109375" style="2216" customWidth="1"/>
    <col min="7145" max="7147" width="5.42578125" style="2216" customWidth="1"/>
    <col min="7148" max="7148" width="50.28515625" style="2216" customWidth="1"/>
    <col min="7149" max="7149" width="12.7109375" style="2216" customWidth="1"/>
    <col min="7150" max="7150" width="11.7109375" style="2216" bestFit="1" customWidth="1"/>
    <col min="7151" max="7151" width="9.140625" style="2216"/>
    <col min="7152" max="7152" width="11.42578125" style="2216" customWidth="1"/>
    <col min="7153" max="7153" width="11.7109375" style="2216" bestFit="1" customWidth="1"/>
    <col min="7154" max="7155" width="10" style="2216" bestFit="1" customWidth="1"/>
    <col min="7156" max="7156" width="4.5703125" style="2216" customWidth="1"/>
    <col min="7157" max="7157" width="9.140625" style="2216"/>
    <col min="7158" max="7158" width="4" style="2216" bestFit="1" customWidth="1"/>
    <col min="7159" max="7159" width="15.28515625" style="2216" customWidth="1"/>
    <col min="7160" max="7160" width="9.140625" style="2216"/>
    <col min="7161" max="7161" width="11.7109375" style="2216" customWidth="1"/>
    <col min="7162" max="7398" width="9.140625" style="2216"/>
    <col min="7399" max="7399" width="8.140625" style="2216" customWidth="1"/>
    <col min="7400" max="7400" width="3.7109375" style="2216" customWidth="1"/>
    <col min="7401" max="7403" width="5.42578125" style="2216" customWidth="1"/>
    <col min="7404" max="7404" width="50.28515625" style="2216" customWidth="1"/>
    <col min="7405" max="7405" width="12.7109375" style="2216" customWidth="1"/>
    <col min="7406" max="7406" width="11.7109375" style="2216" bestFit="1" customWidth="1"/>
    <col min="7407" max="7407" width="9.140625" style="2216"/>
    <col min="7408" max="7408" width="11.42578125" style="2216" customWidth="1"/>
    <col min="7409" max="7409" width="11.7109375" style="2216" bestFit="1" customWidth="1"/>
    <col min="7410" max="7411" width="10" style="2216" bestFit="1" customWidth="1"/>
    <col min="7412" max="7412" width="4.5703125" style="2216" customWidth="1"/>
    <col min="7413" max="7413" width="9.140625" style="2216"/>
    <col min="7414" max="7414" width="4" style="2216" bestFit="1" customWidth="1"/>
    <col min="7415" max="7415" width="15.28515625" style="2216" customWidth="1"/>
    <col min="7416" max="7416" width="9.140625" style="2216"/>
    <col min="7417" max="7417" width="11.7109375" style="2216" customWidth="1"/>
    <col min="7418" max="7654" width="9.140625" style="2216"/>
    <col min="7655" max="7655" width="8.140625" style="2216" customWidth="1"/>
    <col min="7656" max="7656" width="3.7109375" style="2216" customWidth="1"/>
    <col min="7657" max="7659" width="5.42578125" style="2216" customWidth="1"/>
    <col min="7660" max="7660" width="50.28515625" style="2216" customWidth="1"/>
    <col min="7661" max="7661" width="12.7109375" style="2216" customWidth="1"/>
    <col min="7662" max="7662" width="11.7109375" style="2216" bestFit="1" customWidth="1"/>
    <col min="7663" max="7663" width="9.140625" style="2216"/>
    <col min="7664" max="7664" width="11.42578125" style="2216" customWidth="1"/>
    <col min="7665" max="7665" width="11.7109375" style="2216" bestFit="1" customWidth="1"/>
    <col min="7666" max="7667" width="10" style="2216" bestFit="1" customWidth="1"/>
    <col min="7668" max="7668" width="4.5703125" style="2216" customWidth="1"/>
    <col min="7669" max="7669" width="9.140625" style="2216"/>
    <col min="7670" max="7670" width="4" style="2216" bestFit="1" customWidth="1"/>
    <col min="7671" max="7671" width="15.28515625" style="2216" customWidth="1"/>
    <col min="7672" max="7672" width="9.140625" style="2216"/>
    <col min="7673" max="7673" width="11.7109375" style="2216" customWidth="1"/>
    <col min="7674" max="7910" width="9.140625" style="2216"/>
    <col min="7911" max="7911" width="8.140625" style="2216" customWidth="1"/>
    <col min="7912" max="7912" width="3.7109375" style="2216" customWidth="1"/>
    <col min="7913" max="7915" width="5.42578125" style="2216" customWidth="1"/>
    <col min="7916" max="7916" width="50.28515625" style="2216" customWidth="1"/>
    <col min="7917" max="7917" width="12.7109375" style="2216" customWidth="1"/>
    <col min="7918" max="7918" width="11.7109375" style="2216" bestFit="1" customWidth="1"/>
    <col min="7919" max="7919" width="9.140625" style="2216"/>
    <col min="7920" max="7920" width="11.42578125" style="2216" customWidth="1"/>
    <col min="7921" max="7921" width="11.7109375" style="2216" bestFit="1" customWidth="1"/>
    <col min="7922" max="7923" width="10" style="2216" bestFit="1" customWidth="1"/>
    <col min="7924" max="7924" width="4.5703125" style="2216" customWidth="1"/>
    <col min="7925" max="7925" width="9.140625" style="2216"/>
    <col min="7926" max="7926" width="4" style="2216" bestFit="1" customWidth="1"/>
    <col min="7927" max="7927" width="15.28515625" style="2216" customWidth="1"/>
    <col min="7928" max="7928" width="9.140625" style="2216"/>
    <col min="7929" max="7929" width="11.7109375" style="2216" customWidth="1"/>
    <col min="7930" max="8166" width="9.140625" style="2216"/>
    <col min="8167" max="8167" width="8.140625" style="2216" customWidth="1"/>
    <col min="8168" max="8168" width="3.7109375" style="2216" customWidth="1"/>
    <col min="8169" max="8171" width="5.42578125" style="2216" customWidth="1"/>
    <col min="8172" max="8172" width="50.28515625" style="2216" customWidth="1"/>
    <col min="8173" max="8173" width="12.7109375" style="2216" customWidth="1"/>
    <col min="8174" max="8174" width="11.7109375" style="2216" bestFit="1" customWidth="1"/>
    <col min="8175" max="8175" width="9.140625" style="2216"/>
    <col min="8176" max="8176" width="11.42578125" style="2216" customWidth="1"/>
    <col min="8177" max="8177" width="11.7109375" style="2216" bestFit="1" customWidth="1"/>
    <col min="8178" max="8179" width="10" style="2216" bestFit="1" customWidth="1"/>
    <col min="8180" max="8180" width="4.5703125" style="2216" customWidth="1"/>
    <col min="8181" max="8181" width="9.140625" style="2216"/>
    <col min="8182" max="8182" width="4" style="2216" bestFit="1" customWidth="1"/>
    <col min="8183" max="8183" width="15.28515625" style="2216" customWidth="1"/>
    <col min="8184" max="8184" width="9.140625" style="2216"/>
    <col min="8185" max="8185" width="11.7109375" style="2216" customWidth="1"/>
    <col min="8186" max="8422" width="9.140625" style="2216"/>
    <col min="8423" max="8423" width="8.140625" style="2216" customWidth="1"/>
    <col min="8424" max="8424" width="3.7109375" style="2216" customWidth="1"/>
    <col min="8425" max="8427" width="5.42578125" style="2216" customWidth="1"/>
    <col min="8428" max="8428" width="50.28515625" style="2216" customWidth="1"/>
    <col min="8429" max="8429" width="12.7109375" style="2216" customWidth="1"/>
    <col min="8430" max="8430" width="11.7109375" style="2216" bestFit="1" customWidth="1"/>
    <col min="8431" max="8431" width="9.140625" style="2216"/>
    <col min="8432" max="8432" width="11.42578125" style="2216" customWidth="1"/>
    <col min="8433" max="8433" width="11.7109375" style="2216" bestFit="1" customWidth="1"/>
    <col min="8434" max="8435" width="10" style="2216" bestFit="1" customWidth="1"/>
    <col min="8436" max="8436" width="4.5703125" style="2216" customWidth="1"/>
    <col min="8437" max="8437" width="9.140625" style="2216"/>
    <col min="8438" max="8438" width="4" style="2216" bestFit="1" customWidth="1"/>
    <col min="8439" max="8439" width="15.28515625" style="2216" customWidth="1"/>
    <col min="8440" max="8440" width="9.140625" style="2216"/>
    <col min="8441" max="8441" width="11.7109375" style="2216" customWidth="1"/>
    <col min="8442" max="8678" width="9.140625" style="2216"/>
    <col min="8679" max="8679" width="8.140625" style="2216" customWidth="1"/>
    <col min="8680" max="8680" width="3.7109375" style="2216" customWidth="1"/>
    <col min="8681" max="8683" width="5.42578125" style="2216" customWidth="1"/>
    <col min="8684" max="8684" width="50.28515625" style="2216" customWidth="1"/>
    <col min="8685" max="8685" width="12.7109375" style="2216" customWidth="1"/>
    <col min="8686" max="8686" width="11.7109375" style="2216" bestFit="1" customWidth="1"/>
    <col min="8687" max="8687" width="9.140625" style="2216"/>
    <col min="8688" max="8688" width="11.42578125" style="2216" customWidth="1"/>
    <col min="8689" max="8689" width="11.7109375" style="2216" bestFit="1" customWidth="1"/>
    <col min="8690" max="8691" width="10" style="2216" bestFit="1" customWidth="1"/>
    <col min="8692" max="8692" width="4.5703125" style="2216" customWidth="1"/>
    <col min="8693" max="8693" width="9.140625" style="2216"/>
    <col min="8694" max="8694" width="4" style="2216" bestFit="1" customWidth="1"/>
    <col min="8695" max="8695" width="15.28515625" style="2216" customWidth="1"/>
    <col min="8696" max="8696" width="9.140625" style="2216"/>
    <col min="8697" max="8697" width="11.7109375" style="2216" customWidth="1"/>
    <col min="8698" max="8934" width="9.140625" style="2216"/>
    <col min="8935" max="8935" width="8.140625" style="2216" customWidth="1"/>
    <col min="8936" max="8936" width="3.7109375" style="2216" customWidth="1"/>
    <col min="8937" max="8939" width="5.42578125" style="2216" customWidth="1"/>
    <col min="8940" max="8940" width="50.28515625" style="2216" customWidth="1"/>
    <col min="8941" max="8941" width="12.7109375" style="2216" customWidth="1"/>
    <col min="8942" max="8942" width="11.7109375" style="2216" bestFit="1" customWidth="1"/>
    <col min="8943" max="8943" width="9.140625" style="2216"/>
    <col min="8944" max="8944" width="11.42578125" style="2216" customWidth="1"/>
    <col min="8945" max="8945" width="11.7109375" style="2216" bestFit="1" customWidth="1"/>
    <col min="8946" max="8947" width="10" style="2216" bestFit="1" customWidth="1"/>
    <col min="8948" max="8948" width="4.5703125" style="2216" customWidth="1"/>
    <col min="8949" max="8949" width="9.140625" style="2216"/>
    <col min="8950" max="8950" width="4" style="2216" bestFit="1" customWidth="1"/>
    <col min="8951" max="8951" width="15.28515625" style="2216" customWidth="1"/>
    <col min="8952" max="8952" width="9.140625" style="2216"/>
    <col min="8953" max="8953" width="11.7109375" style="2216" customWidth="1"/>
    <col min="8954" max="9190" width="9.140625" style="2216"/>
    <col min="9191" max="9191" width="8.140625" style="2216" customWidth="1"/>
    <col min="9192" max="9192" width="3.7109375" style="2216" customWidth="1"/>
    <col min="9193" max="9195" width="5.42578125" style="2216" customWidth="1"/>
    <col min="9196" max="9196" width="50.28515625" style="2216" customWidth="1"/>
    <col min="9197" max="9197" width="12.7109375" style="2216" customWidth="1"/>
    <col min="9198" max="9198" width="11.7109375" style="2216" bestFit="1" customWidth="1"/>
    <col min="9199" max="9199" width="9.140625" style="2216"/>
    <col min="9200" max="9200" width="11.42578125" style="2216" customWidth="1"/>
    <col min="9201" max="9201" width="11.7109375" style="2216" bestFit="1" customWidth="1"/>
    <col min="9202" max="9203" width="10" style="2216" bestFit="1" customWidth="1"/>
    <col min="9204" max="9204" width="4.5703125" style="2216" customWidth="1"/>
    <col min="9205" max="9205" width="9.140625" style="2216"/>
    <col min="9206" max="9206" width="4" style="2216" bestFit="1" customWidth="1"/>
    <col min="9207" max="9207" width="15.28515625" style="2216" customWidth="1"/>
    <col min="9208" max="9208" width="9.140625" style="2216"/>
    <col min="9209" max="9209" width="11.7109375" style="2216" customWidth="1"/>
    <col min="9210" max="9446" width="9.140625" style="2216"/>
    <col min="9447" max="9447" width="8.140625" style="2216" customWidth="1"/>
    <col min="9448" max="9448" width="3.7109375" style="2216" customWidth="1"/>
    <col min="9449" max="9451" width="5.42578125" style="2216" customWidth="1"/>
    <col min="9452" max="9452" width="50.28515625" style="2216" customWidth="1"/>
    <col min="9453" max="9453" width="12.7109375" style="2216" customWidth="1"/>
    <col min="9454" max="9454" width="11.7109375" style="2216" bestFit="1" customWidth="1"/>
    <col min="9455" max="9455" width="9.140625" style="2216"/>
    <col min="9456" max="9456" width="11.42578125" style="2216" customWidth="1"/>
    <col min="9457" max="9457" width="11.7109375" style="2216" bestFit="1" customWidth="1"/>
    <col min="9458" max="9459" width="10" style="2216" bestFit="1" customWidth="1"/>
    <col min="9460" max="9460" width="4.5703125" style="2216" customWidth="1"/>
    <col min="9461" max="9461" width="9.140625" style="2216"/>
    <col min="9462" max="9462" width="4" style="2216" bestFit="1" customWidth="1"/>
    <col min="9463" max="9463" width="15.28515625" style="2216" customWidth="1"/>
    <col min="9464" max="9464" width="9.140625" style="2216"/>
    <col min="9465" max="9465" width="11.7109375" style="2216" customWidth="1"/>
    <col min="9466" max="9702" width="9.140625" style="2216"/>
    <col min="9703" max="9703" width="8.140625" style="2216" customWidth="1"/>
    <col min="9704" max="9704" width="3.7109375" style="2216" customWidth="1"/>
    <col min="9705" max="9707" width="5.42578125" style="2216" customWidth="1"/>
    <col min="9708" max="9708" width="50.28515625" style="2216" customWidth="1"/>
    <col min="9709" max="9709" width="12.7109375" style="2216" customWidth="1"/>
    <col min="9710" max="9710" width="11.7109375" style="2216" bestFit="1" customWidth="1"/>
    <col min="9711" max="9711" width="9.140625" style="2216"/>
    <col min="9712" max="9712" width="11.42578125" style="2216" customWidth="1"/>
    <col min="9713" max="9713" width="11.7109375" style="2216" bestFit="1" customWidth="1"/>
    <col min="9714" max="9715" width="10" style="2216" bestFit="1" customWidth="1"/>
    <col min="9716" max="9716" width="4.5703125" style="2216" customWidth="1"/>
    <col min="9717" max="9717" width="9.140625" style="2216"/>
    <col min="9718" max="9718" width="4" style="2216" bestFit="1" customWidth="1"/>
    <col min="9719" max="9719" width="15.28515625" style="2216" customWidth="1"/>
    <col min="9720" max="9720" width="9.140625" style="2216"/>
    <col min="9721" max="9721" width="11.7109375" style="2216" customWidth="1"/>
    <col min="9722" max="9958" width="9.140625" style="2216"/>
    <col min="9959" max="9959" width="8.140625" style="2216" customWidth="1"/>
    <col min="9960" max="9960" width="3.7109375" style="2216" customWidth="1"/>
    <col min="9961" max="9963" width="5.42578125" style="2216" customWidth="1"/>
    <col min="9964" max="9964" width="50.28515625" style="2216" customWidth="1"/>
    <col min="9965" max="9965" width="12.7109375" style="2216" customWidth="1"/>
    <col min="9966" max="9966" width="11.7109375" style="2216" bestFit="1" customWidth="1"/>
    <col min="9967" max="9967" width="9.140625" style="2216"/>
    <col min="9968" max="9968" width="11.42578125" style="2216" customWidth="1"/>
    <col min="9969" max="9969" width="11.7109375" style="2216" bestFit="1" customWidth="1"/>
    <col min="9970" max="9971" width="10" style="2216" bestFit="1" customWidth="1"/>
    <col min="9972" max="9972" width="4.5703125" style="2216" customWidth="1"/>
    <col min="9973" max="9973" width="9.140625" style="2216"/>
    <col min="9974" max="9974" width="4" style="2216" bestFit="1" customWidth="1"/>
    <col min="9975" max="9975" width="15.28515625" style="2216" customWidth="1"/>
    <col min="9976" max="9976" width="9.140625" style="2216"/>
    <col min="9977" max="9977" width="11.7109375" style="2216" customWidth="1"/>
    <col min="9978" max="10214" width="9.140625" style="2216"/>
    <col min="10215" max="10215" width="8.140625" style="2216" customWidth="1"/>
    <col min="10216" max="10216" width="3.7109375" style="2216" customWidth="1"/>
    <col min="10217" max="10219" width="5.42578125" style="2216" customWidth="1"/>
    <col min="10220" max="10220" width="50.28515625" style="2216" customWidth="1"/>
    <col min="10221" max="10221" width="12.7109375" style="2216" customWidth="1"/>
    <col min="10222" max="10222" width="11.7109375" style="2216" bestFit="1" customWidth="1"/>
    <col min="10223" max="10223" width="9.140625" style="2216"/>
    <col min="10224" max="10224" width="11.42578125" style="2216" customWidth="1"/>
    <col min="10225" max="10225" width="11.7109375" style="2216" bestFit="1" customWidth="1"/>
    <col min="10226" max="10227" width="10" style="2216" bestFit="1" customWidth="1"/>
    <col min="10228" max="10228" width="4.5703125" style="2216" customWidth="1"/>
    <col min="10229" max="10229" width="9.140625" style="2216"/>
    <col min="10230" max="10230" width="4" style="2216" bestFit="1" customWidth="1"/>
    <col min="10231" max="10231" width="15.28515625" style="2216" customWidth="1"/>
    <col min="10232" max="10232" width="9.140625" style="2216"/>
    <col min="10233" max="10233" width="11.7109375" style="2216" customWidth="1"/>
    <col min="10234" max="10470" width="9.140625" style="2216"/>
    <col min="10471" max="10471" width="8.140625" style="2216" customWidth="1"/>
    <col min="10472" max="10472" width="3.7109375" style="2216" customWidth="1"/>
    <col min="10473" max="10475" width="5.42578125" style="2216" customWidth="1"/>
    <col min="10476" max="10476" width="50.28515625" style="2216" customWidth="1"/>
    <col min="10477" max="10477" width="12.7109375" style="2216" customWidth="1"/>
    <col min="10478" max="10478" width="11.7109375" style="2216" bestFit="1" customWidth="1"/>
    <col min="10479" max="10479" width="9.140625" style="2216"/>
    <col min="10480" max="10480" width="11.42578125" style="2216" customWidth="1"/>
    <col min="10481" max="10481" width="11.7109375" style="2216" bestFit="1" customWidth="1"/>
    <col min="10482" max="10483" width="10" style="2216" bestFit="1" customWidth="1"/>
    <col min="10484" max="10484" width="4.5703125" style="2216" customWidth="1"/>
    <col min="10485" max="10485" width="9.140625" style="2216"/>
    <col min="10486" max="10486" width="4" style="2216" bestFit="1" customWidth="1"/>
    <col min="10487" max="10487" width="15.28515625" style="2216" customWidth="1"/>
    <col min="10488" max="10488" width="9.140625" style="2216"/>
    <col min="10489" max="10489" width="11.7109375" style="2216" customWidth="1"/>
    <col min="10490" max="10726" width="9.140625" style="2216"/>
    <col min="10727" max="10727" width="8.140625" style="2216" customWidth="1"/>
    <col min="10728" max="10728" width="3.7109375" style="2216" customWidth="1"/>
    <col min="10729" max="10731" width="5.42578125" style="2216" customWidth="1"/>
    <col min="10732" max="10732" width="50.28515625" style="2216" customWidth="1"/>
    <col min="10733" max="10733" width="12.7109375" style="2216" customWidth="1"/>
    <col min="10734" max="10734" width="11.7109375" style="2216" bestFit="1" customWidth="1"/>
    <col min="10735" max="10735" width="9.140625" style="2216"/>
    <col min="10736" max="10736" width="11.42578125" style="2216" customWidth="1"/>
    <col min="10737" max="10737" width="11.7109375" style="2216" bestFit="1" customWidth="1"/>
    <col min="10738" max="10739" width="10" style="2216" bestFit="1" customWidth="1"/>
    <col min="10740" max="10740" width="4.5703125" style="2216" customWidth="1"/>
    <col min="10741" max="10741" width="9.140625" style="2216"/>
    <col min="10742" max="10742" width="4" style="2216" bestFit="1" customWidth="1"/>
    <col min="10743" max="10743" width="15.28515625" style="2216" customWidth="1"/>
    <col min="10744" max="10744" width="9.140625" style="2216"/>
    <col min="10745" max="10745" width="11.7109375" style="2216" customWidth="1"/>
    <col min="10746" max="10982" width="9.140625" style="2216"/>
    <col min="10983" max="10983" width="8.140625" style="2216" customWidth="1"/>
    <col min="10984" max="10984" width="3.7109375" style="2216" customWidth="1"/>
    <col min="10985" max="10987" width="5.42578125" style="2216" customWidth="1"/>
    <col min="10988" max="10988" width="50.28515625" style="2216" customWidth="1"/>
    <col min="10989" max="10989" width="12.7109375" style="2216" customWidth="1"/>
    <col min="10990" max="10990" width="11.7109375" style="2216" bestFit="1" customWidth="1"/>
    <col min="10991" max="10991" width="9.140625" style="2216"/>
    <col min="10992" max="10992" width="11.42578125" style="2216" customWidth="1"/>
    <col min="10993" max="10993" width="11.7109375" style="2216" bestFit="1" customWidth="1"/>
    <col min="10994" max="10995" width="10" style="2216" bestFit="1" customWidth="1"/>
    <col min="10996" max="10996" width="4.5703125" style="2216" customWidth="1"/>
    <col min="10997" max="10997" width="9.140625" style="2216"/>
    <col min="10998" max="10998" width="4" style="2216" bestFit="1" customWidth="1"/>
    <col min="10999" max="10999" width="15.28515625" style="2216" customWidth="1"/>
    <col min="11000" max="11000" width="9.140625" style="2216"/>
    <col min="11001" max="11001" width="11.7109375" style="2216" customWidth="1"/>
    <col min="11002" max="11238" width="9.140625" style="2216"/>
    <col min="11239" max="11239" width="8.140625" style="2216" customWidth="1"/>
    <col min="11240" max="11240" width="3.7109375" style="2216" customWidth="1"/>
    <col min="11241" max="11243" width="5.42578125" style="2216" customWidth="1"/>
    <col min="11244" max="11244" width="50.28515625" style="2216" customWidth="1"/>
    <col min="11245" max="11245" width="12.7109375" style="2216" customWidth="1"/>
    <col min="11246" max="11246" width="11.7109375" style="2216" bestFit="1" customWidth="1"/>
    <col min="11247" max="11247" width="9.140625" style="2216"/>
    <col min="11248" max="11248" width="11.42578125" style="2216" customWidth="1"/>
    <col min="11249" max="11249" width="11.7109375" style="2216" bestFit="1" customWidth="1"/>
    <col min="11250" max="11251" width="10" style="2216" bestFit="1" customWidth="1"/>
    <col min="11252" max="11252" width="4.5703125" style="2216" customWidth="1"/>
    <col min="11253" max="11253" width="9.140625" style="2216"/>
    <col min="11254" max="11254" width="4" style="2216" bestFit="1" customWidth="1"/>
    <col min="11255" max="11255" width="15.28515625" style="2216" customWidth="1"/>
    <col min="11256" max="11256" width="9.140625" style="2216"/>
    <col min="11257" max="11257" width="11.7109375" style="2216" customWidth="1"/>
    <col min="11258" max="11494" width="9.140625" style="2216"/>
    <col min="11495" max="11495" width="8.140625" style="2216" customWidth="1"/>
    <col min="11496" max="11496" width="3.7109375" style="2216" customWidth="1"/>
    <col min="11497" max="11499" width="5.42578125" style="2216" customWidth="1"/>
    <col min="11500" max="11500" width="50.28515625" style="2216" customWidth="1"/>
    <col min="11501" max="11501" width="12.7109375" style="2216" customWidth="1"/>
    <col min="11502" max="11502" width="11.7109375" style="2216" bestFit="1" customWidth="1"/>
    <col min="11503" max="11503" width="9.140625" style="2216"/>
    <col min="11504" max="11504" width="11.42578125" style="2216" customWidth="1"/>
    <col min="11505" max="11505" width="11.7109375" style="2216" bestFit="1" customWidth="1"/>
    <col min="11506" max="11507" width="10" style="2216" bestFit="1" customWidth="1"/>
    <col min="11508" max="11508" width="4.5703125" style="2216" customWidth="1"/>
    <col min="11509" max="11509" width="9.140625" style="2216"/>
    <col min="11510" max="11510" width="4" style="2216" bestFit="1" customWidth="1"/>
    <col min="11511" max="11511" width="15.28515625" style="2216" customWidth="1"/>
    <col min="11512" max="11512" width="9.140625" style="2216"/>
    <col min="11513" max="11513" width="11.7109375" style="2216" customWidth="1"/>
    <col min="11514" max="11750" width="9.140625" style="2216"/>
    <col min="11751" max="11751" width="8.140625" style="2216" customWidth="1"/>
    <col min="11752" max="11752" width="3.7109375" style="2216" customWidth="1"/>
    <col min="11753" max="11755" width="5.42578125" style="2216" customWidth="1"/>
    <col min="11756" max="11756" width="50.28515625" style="2216" customWidth="1"/>
    <col min="11757" max="11757" width="12.7109375" style="2216" customWidth="1"/>
    <col min="11758" max="11758" width="11.7109375" style="2216" bestFit="1" customWidth="1"/>
    <col min="11759" max="11759" width="9.140625" style="2216"/>
    <col min="11760" max="11760" width="11.42578125" style="2216" customWidth="1"/>
    <col min="11761" max="11761" width="11.7109375" style="2216" bestFit="1" customWidth="1"/>
    <col min="11762" max="11763" width="10" style="2216" bestFit="1" customWidth="1"/>
    <col min="11764" max="11764" width="4.5703125" style="2216" customWidth="1"/>
    <col min="11765" max="11765" width="9.140625" style="2216"/>
    <col min="11766" max="11766" width="4" style="2216" bestFit="1" customWidth="1"/>
    <col min="11767" max="11767" width="15.28515625" style="2216" customWidth="1"/>
    <col min="11768" max="11768" width="9.140625" style="2216"/>
    <col min="11769" max="11769" width="11.7109375" style="2216" customWidth="1"/>
    <col min="11770" max="12006" width="9.140625" style="2216"/>
    <col min="12007" max="12007" width="8.140625" style="2216" customWidth="1"/>
    <col min="12008" max="12008" width="3.7109375" style="2216" customWidth="1"/>
    <col min="12009" max="12011" width="5.42578125" style="2216" customWidth="1"/>
    <col min="12012" max="12012" width="50.28515625" style="2216" customWidth="1"/>
    <col min="12013" max="12013" width="12.7109375" style="2216" customWidth="1"/>
    <col min="12014" max="12014" width="11.7109375" style="2216" bestFit="1" customWidth="1"/>
    <col min="12015" max="12015" width="9.140625" style="2216"/>
    <col min="12016" max="12016" width="11.42578125" style="2216" customWidth="1"/>
    <col min="12017" max="12017" width="11.7109375" style="2216" bestFit="1" customWidth="1"/>
    <col min="12018" max="12019" width="10" style="2216" bestFit="1" customWidth="1"/>
    <col min="12020" max="12020" width="4.5703125" style="2216" customWidth="1"/>
    <col min="12021" max="12021" width="9.140625" style="2216"/>
    <col min="12022" max="12022" width="4" style="2216" bestFit="1" customWidth="1"/>
    <col min="12023" max="12023" width="15.28515625" style="2216" customWidth="1"/>
    <col min="12024" max="12024" width="9.140625" style="2216"/>
    <col min="12025" max="12025" width="11.7109375" style="2216" customWidth="1"/>
    <col min="12026" max="12262" width="9.140625" style="2216"/>
    <col min="12263" max="12263" width="8.140625" style="2216" customWidth="1"/>
    <col min="12264" max="12264" width="3.7109375" style="2216" customWidth="1"/>
    <col min="12265" max="12267" width="5.42578125" style="2216" customWidth="1"/>
    <col min="12268" max="12268" width="50.28515625" style="2216" customWidth="1"/>
    <col min="12269" max="12269" width="12.7109375" style="2216" customWidth="1"/>
    <col min="12270" max="12270" width="11.7109375" style="2216" bestFit="1" customWidth="1"/>
    <col min="12271" max="12271" width="9.140625" style="2216"/>
    <col min="12272" max="12272" width="11.42578125" style="2216" customWidth="1"/>
    <col min="12273" max="12273" width="11.7109375" style="2216" bestFit="1" customWidth="1"/>
    <col min="12274" max="12275" width="10" style="2216" bestFit="1" customWidth="1"/>
    <col min="12276" max="12276" width="4.5703125" style="2216" customWidth="1"/>
    <col min="12277" max="12277" width="9.140625" style="2216"/>
    <col min="12278" max="12278" width="4" style="2216" bestFit="1" customWidth="1"/>
    <col min="12279" max="12279" width="15.28515625" style="2216" customWidth="1"/>
    <col min="12280" max="12280" width="9.140625" style="2216"/>
    <col min="12281" max="12281" width="11.7109375" style="2216" customWidth="1"/>
    <col min="12282" max="12518" width="9.140625" style="2216"/>
    <col min="12519" max="12519" width="8.140625" style="2216" customWidth="1"/>
    <col min="12520" max="12520" width="3.7109375" style="2216" customWidth="1"/>
    <col min="12521" max="12523" width="5.42578125" style="2216" customWidth="1"/>
    <col min="12524" max="12524" width="50.28515625" style="2216" customWidth="1"/>
    <col min="12525" max="12525" width="12.7109375" style="2216" customWidth="1"/>
    <col min="12526" max="12526" width="11.7109375" style="2216" bestFit="1" customWidth="1"/>
    <col min="12527" max="12527" width="9.140625" style="2216"/>
    <col min="12528" max="12528" width="11.42578125" style="2216" customWidth="1"/>
    <col min="12529" max="12529" width="11.7109375" style="2216" bestFit="1" customWidth="1"/>
    <col min="12530" max="12531" width="10" style="2216" bestFit="1" customWidth="1"/>
    <col min="12532" max="12532" width="4.5703125" style="2216" customWidth="1"/>
    <col min="12533" max="12533" width="9.140625" style="2216"/>
    <col min="12534" max="12534" width="4" style="2216" bestFit="1" customWidth="1"/>
    <col min="12535" max="12535" width="15.28515625" style="2216" customWidth="1"/>
    <col min="12536" max="12536" width="9.140625" style="2216"/>
    <col min="12537" max="12537" width="11.7109375" style="2216" customWidth="1"/>
    <col min="12538" max="12774" width="9.140625" style="2216"/>
    <col min="12775" max="12775" width="8.140625" style="2216" customWidth="1"/>
    <col min="12776" max="12776" width="3.7109375" style="2216" customWidth="1"/>
    <col min="12777" max="12779" width="5.42578125" style="2216" customWidth="1"/>
    <col min="12780" max="12780" width="50.28515625" style="2216" customWidth="1"/>
    <col min="12781" max="12781" width="12.7109375" style="2216" customWidth="1"/>
    <col min="12782" max="12782" width="11.7109375" style="2216" bestFit="1" customWidth="1"/>
    <col min="12783" max="12783" width="9.140625" style="2216"/>
    <col min="12784" max="12784" width="11.42578125" style="2216" customWidth="1"/>
    <col min="12785" max="12785" width="11.7109375" style="2216" bestFit="1" customWidth="1"/>
    <col min="12786" max="12787" width="10" style="2216" bestFit="1" customWidth="1"/>
    <col min="12788" max="12788" width="4.5703125" style="2216" customWidth="1"/>
    <col min="12789" max="12789" width="9.140625" style="2216"/>
    <col min="12790" max="12790" width="4" style="2216" bestFit="1" customWidth="1"/>
    <col min="12791" max="12791" width="15.28515625" style="2216" customWidth="1"/>
    <col min="12792" max="12792" width="9.140625" style="2216"/>
    <col min="12793" max="12793" width="11.7109375" style="2216" customWidth="1"/>
    <col min="12794" max="13030" width="9.140625" style="2216"/>
    <col min="13031" max="13031" width="8.140625" style="2216" customWidth="1"/>
    <col min="13032" max="13032" width="3.7109375" style="2216" customWidth="1"/>
    <col min="13033" max="13035" width="5.42578125" style="2216" customWidth="1"/>
    <col min="13036" max="13036" width="50.28515625" style="2216" customWidth="1"/>
    <col min="13037" max="13037" width="12.7109375" style="2216" customWidth="1"/>
    <col min="13038" max="13038" width="11.7109375" style="2216" bestFit="1" customWidth="1"/>
    <col min="13039" max="13039" width="9.140625" style="2216"/>
    <col min="13040" max="13040" width="11.42578125" style="2216" customWidth="1"/>
    <col min="13041" max="13041" width="11.7109375" style="2216" bestFit="1" customWidth="1"/>
    <col min="13042" max="13043" width="10" style="2216" bestFit="1" customWidth="1"/>
    <col min="13044" max="13044" width="4.5703125" style="2216" customWidth="1"/>
    <col min="13045" max="13045" width="9.140625" style="2216"/>
    <col min="13046" max="13046" width="4" style="2216" bestFit="1" customWidth="1"/>
    <col min="13047" max="13047" width="15.28515625" style="2216" customWidth="1"/>
    <col min="13048" max="13048" width="9.140625" style="2216"/>
    <col min="13049" max="13049" width="11.7109375" style="2216" customWidth="1"/>
    <col min="13050" max="13286" width="9.140625" style="2216"/>
    <col min="13287" max="13287" width="8.140625" style="2216" customWidth="1"/>
    <col min="13288" max="13288" width="3.7109375" style="2216" customWidth="1"/>
    <col min="13289" max="13291" width="5.42578125" style="2216" customWidth="1"/>
    <col min="13292" max="13292" width="50.28515625" style="2216" customWidth="1"/>
    <col min="13293" max="13293" width="12.7109375" style="2216" customWidth="1"/>
    <col min="13294" max="13294" width="11.7109375" style="2216" bestFit="1" customWidth="1"/>
    <col min="13295" max="13295" width="9.140625" style="2216"/>
    <col min="13296" max="13296" width="11.42578125" style="2216" customWidth="1"/>
    <col min="13297" max="13297" width="11.7109375" style="2216" bestFit="1" customWidth="1"/>
    <col min="13298" max="13299" width="10" style="2216" bestFit="1" customWidth="1"/>
    <col min="13300" max="13300" width="4.5703125" style="2216" customWidth="1"/>
    <col min="13301" max="13301" width="9.140625" style="2216"/>
    <col min="13302" max="13302" width="4" style="2216" bestFit="1" customWidth="1"/>
    <col min="13303" max="13303" width="15.28515625" style="2216" customWidth="1"/>
    <col min="13304" max="13304" width="9.140625" style="2216"/>
    <col min="13305" max="13305" width="11.7109375" style="2216" customWidth="1"/>
    <col min="13306" max="13542" width="9.140625" style="2216"/>
    <col min="13543" max="13543" width="8.140625" style="2216" customWidth="1"/>
    <col min="13544" max="13544" width="3.7109375" style="2216" customWidth="1"/>
    <col min="13545" max="13547" width="5.42578125" style="2216" customWidth="1"/>
    <col min="13548" max="13548" width="50.28515625" style="2216" customWidth="1"/>
    <col min="13549" max="13549" width="12.7109375" style="2216" customWidth="1"/>
    <col min="13550" max="13550" width="11.7109375" style="2216" bestFit="1" customWidth="1"/>
    <col min="13551" max="13551" width="9.140625" style="2216"/>
    <col min="13552" max="13552" width="11.42578125" style="2216" customWidth="1"/>
    <col min="13553" max="13553" width="11.7109375" style="2216" bestFit="1" customWidth="1"/>
    <col min="13554" max="13555" width="10" style="2216" bestFit="1" customWidth="1"/>
    <col min="13556" max="13556" width="4.5703125" style="2216" customWidth="1"/>
    <col min="13557" max="13557" width="9.140625" style="2216"/>
    <col min="13558" max="13558" width="4" style="2216" bestFit="1" customWidth="1"/>
    <col min="13559" max="13559" width="15.28515625" style="2216" customWidth="1"/>
    <col min="13560" max="13560" width="9.140625" style="2216"/>
    <col min="13561" max="13561" width="11.7109375" style="2216" customWidth="1"/>
    <col min="13562" max="13798" width="9.140625" style="2216"/>
    <col min="13799" max="13799" width="8.140625" style="2216" customWidth="1"/>
    <col min="13800" max="13800" width="3.7109375" style="2216" customWidth="1"/>
    <col min="13801" max="13803" width="5.42578125" style="2216" customWidth="1"/>
    <col min="13804" max="13804" width="50.28515625" style="2216" customWidth="1"/>
    <col min="13805" max="13805" width="12.7109375" style="2216" customWidth="1"/>
    <col min="13806" max="13806" width="11.7109375" style="2216" bestFit="1" customWidth="1"/>
    <col min="13807" max="13807" width="9.140625" style="2216"/>
    <col min="13808" max="13808" width="11.42578125" style="2216" customWidth="1"/>
    <col min="13809" max="13809" width="11.7109375" style="2216" bestFit="1" customWidth="1"/>
    <col min="13810" max="13811" width="10" style="2216" bestFit="1" customWidth="1"/>
    <col min="13812" max="13812" width="4.5703125" style="2216" customWidth="1"/>
    <col min="13813" max="13813" width="9.140625" style="2216"/>
    <col min="13814" max="13814" width="4" style="2216" bestFit="1" customWidth="1"/>
    <col min="13815" max="13815" width="15.28515625" style="2216" customWidth="1"/>
    <col min="13816" max="13816" width="9.140625" style="2216"/>
    <col min="13817" max="13817" width="11.7109375" style="2216" customWidth="1"/>
    <col min="13818" max="14054" width="9.140625" style="2216"/>
    <col min="14055" max="14055" width="8.140625" style="2216" customWidth="1"/>
    <col min="14056" max="14056" width="3.7109375" style="2216" customWidth="1"/>
    <col min="14057" max="14059" width="5.42578125" style="2216" customWidth="1"/>
    <col min="14060" max="14060" width="50.28515625" style="2216" customWidth="1"/>
    <col min="14061" max="14061" width="12.7109375" style="2216" customWidth="1"/>
    <col min="14062" max="14062" width="11.7109375" style="2216" bestFit="1" customWidth="1"/>
    <col min="14063" max="14063" width="9.140625" style="2216"/>
    <col min="14064" max="14064" width="11.42578125" style="2216" customWidth="1"/>
    <col min="14065" max="14065" width="11.7109375" style="2216" bestFit="1" customWidth="1"/>
    <col min="14066" max="14067" width="10" style="2216" bestFit="1" customWidth="1"/>
    <col min="14068" max="14068" width="4.5703125" style="2216" customWidth="1"/>
    <col min="14069" max="14069" width="9.140625" style="2216"/>
    <col min="14070" max="14070" width="4" style="2216" bestFit="1" customWidth="1"/>
    <col min="14071" max="14071" width="15.28515625" style="2216" customWidth="1"/>
    <col min="14072" max="14072" width="9.140625" style="2216"/>
    <col min="14073" max="14073" width="11.7109375" style="2216" customWidth="1"/>
    <col min="14074" max="14310" width="9.140625" style="2216"/>
    <col min="14311" max="14311" width="8.140625" style="2216" customWidth="1"/>
    <col min="14312" max="14312" width="3.7109375" style="2216" customWidth="1"/>
    <col min="14313" max="14315" width="5.42578125" style="2216" customWidth="1"/>
    <col min="14316" max="14316" width="50.28515625" style="2216" customWidth="1"/>
    <col min="14317" max="14317" width="12.7109375" style="2216" customWidth="1"/>
    <col min="14318" max="14318" width="11.7109375" style="2216" bestFit="1" customWidth="1"/>
    <col min="14319" max="14319" width="9.140625" style="2216"/>
    <col min="14320" max="14320" width="11.42578125" style="2216" customWidth="1"/>
    <col min="14321" max="14321" width="11.7109375" style="2216" bestFit="1" customWidth="1"/>
    <col min="14322" max="14323" width="10" style="2216" bestFit="1" customWidth="1"/>
    <col min="14324" max="14324" width="4.5703125" style="2216" customWidth="1"/>
    <col min="14325" max="14325" width="9.140625" style="2216"/>
    <col min="14326" max="14326" width="4" style="2216" bestFit="1" customWidth="1"/>
    <col min="14327" max="14327" width="15.28515625" style="2216" customWidth="1"/>
    <col min="14328" max="14328" width="9.140625" style="2216"/>
    <col min="14329" max="14329" width="11.7109375" style="2216" customWidth="1"/>
    <col min="14330" max="14566" width="9.140625" style="2216"/>
    <col min="14567" max="14567" width="8.140625" style="2216" customWidth="1"/>
    <col min="14568" max="14568" width="3.7109375" style="2216" customWidth="1"/>
    <col min="14569" max="14571" width="5.42578125" style="2216" customWidth="1"/>
    <col min="14572" max="14572" width="50.28515625" style="2216" customWidth="1"/>
    <col min="14573" max="14573" width="12.7109375" style="2216" customWidth="1"/>
    <col min="14574" max="14574" width="11.7109375" style="2216" bestFit="1" customWidth="1"/>
    <col min="14575" max="14575" width="9.140625" style="2216"/>
    <col min="14576" max="14576" width="11.42578125" style="2216" customWidth="1"/>
    <col min="14577" max="14577" width="11.7109375" style="2216" bestFit="1" customWidth="1"/>
    <col min="14578" max="14579" width="10" style="2216" bestFit="1" customWidth="1"/>
    <col min="14580" max="14580" width="4.5703125" style="2216" customWidth="1"/>
    <col min="14581" max="14581" width="9.140625" style="2216"/>
    <col min="14582" max="14582" width="4" style="2216" bestFit="1" customWidth="1"/>
    <col min="14583" max="14583" width="15.28515625" style="2216" customWidth="1"/>
    <col min="14584" max="14584" width="9.140625" style="2216"/>
    <col min="14585" max="14585" width="11.7109375" style="2216" customWidth="1"/>
    <col min="14586" max="14822" width="9.140625" style="2216"/>
    <col min="14823" max="14823" width="8.140625" style="2216" customWidth="1"/>
    <col min="14824" max="14824" width="3.7109375" style="2216" customWidth="1"/>
    <col min="14825" max="14827" width="5.42578125" style="2216" customWidth="1"/>
    <col min="14828" max="14828" width="50.28515625" style="2216" customWidth="1"/>
    <col min="14829" max="14829" width="12.7109375" style="2216" customWidth="1"/>
    <col min="14830" max="14830" width="11.7109375" style="2216" bestFit="1" customWidth="1"/>
    <col min="14831" max="14831" width="9.140625" style="2216"/>
    <col min="14832" max="14832" width="11.42578125" style="2216" customWidth="1"/>
    <col min="14833" max="14833" width="11.7109375" style="2216" bestFit="1" customWidth="1"/>
    <col min="14834" max="14835" width="10" style="2216" bestFit="1" customWidth="1"/>
    <col min="14836" max="14836" width="4.5703125" style="2216" customWidth="1"/>
    <col min="14837" max="14837" width="9.140625" style="2216"/>
    <col min="14838" max="14838" width="4" style="2216" bestFit="1" customWidth="1"/>
    <col min="14839" max="14839" width="15.28515625" style="2216" customWidth="1"/>
    <col min="14840" max="14840" width="9.140625" style="2216"/>
    <col min="14841" max="14841" width="11.7109375" style="2216" customWidth="1"/>
    <col min="14842" max="15078" width="9.140625" style="2216"/>
    <col min="15079" max="15079" width="8.140625" style="2216" customWidth="1"/>
    <col min="15080" max="15080" width="3.7109375" style="2216" customWidth="1"/>
    <col min="15081" max="15083" width="5.42578125" style="2216" customWidth="1"/>
    <col min="15084" max="15084" width="50.28515625" style="2216" customWidth="1"/>
    <col min="15085" max="15085" width="12.7109375" style="2216" customWidth="1"/>
    <col min="15086" max="15086" width="11.7109375" style="2216" bestFit="1" customWidth="1"/>
    <col min="15087" max="15087" width="9.140625" style="2216"/>
    <col min="15088" max="15088" width="11.42578125" style="2216" customWidth="1"/>
    <col min="15089" max="15089" width="11.7109375" style="2216" bestFit="1" customWidth="1"/>
    <col min="15090" max="15091" width="10" style="2216" bestFit="1" customWidth="1"/>
    <col min="15092" max="15092" width="4.5703125" style="2216" customWidth="1"/>
    <col min="15093" max="15093" width="9.140625" style="2216"/>
    <col min="15094" max="15094" width="4" style="2216" bestFit="1" customWidth="1"/>
    <col min="15095" max="15095" width="15.28515625" style="2216" customWidth="1"/>
    <col min="15096" max="15096" width="9.140625" style="2216"/>
    <col min="15097" max="15097" width="11.7109375" style="2216" customWidth="1"/>
    <col min="15098" max="15334" width="9.140625" style="2216"/>
    <col min="15335" max="15335" width="8.140625" style="2216" customWidth="1"/>
    <col min="15336" max="15336" width="3.7109375" style="2216" customWidth="1"/>
    <col min="15337" max="15339" width="5.42578125" style="2216" customWidth="1"/>
    <col min="15340" max="15340" width="50.28515625" style="2216" customWidth="1"/>
    <col min="15341" max="15341" width="12.7109375" style="2216" customWidth="1"/>
    <col min="15342" max="15342" width="11.7109375" style="2216" bestFit="1" customWidth="1"/>
    <col min="15343" max="15343" width="9.140625" style="2216"/>
    <col min="15344" max="15344" width="11.42578125" style="2216" customWidth="1"/>
    <col min="15345" max="15345" width="11.7109375" style="2216" bestFit="1" customWidth="1"/>
    <col min="15346" max="15347" width="10" style="2216" bestFit="1" customWidth="1"/>
    <col min="15348" max="15348" width="4.5703125" style="2216" customWidth="1"/>
    <col min="15349" max="15349" width="9.140625" style="2216"/>
    <col min="15350" max="15350" width="4" style="2216" bestFit="1" customWidth="1"/>
    <col min="15351" max="15351" width="15.28515625" style="2216" customWidth="1"/>
    <col min="15352" max="15352" width="9.140625" style="2216"/>
    <col min="15353" max="15353" width="11.7109375" style="2216" customWidth="1"/>
    <col min="15354" max="15590" width="9.140625" style="2216"/>
    <col min="15591" max="15591" width="8.140625" style="2216" customWidth="1"/>
    <col min="15592" max="15592" width="3.7109375" style="2216" customWidth="1"/>
    <col min="15593" max="15595" width="5.42578125" style="2216" customWidth="1"/>
    <col min="15596" max="15596" width="50.28515625" style="2216" customWidth="1"/>
    <col min="15597" max="15597" width="12.7109375" style="2216" customWidth="1"/>
    <col min="15598" max="15598" width="11.7109375" style="2216" bestFit="1" customWidth="1"/>
    <col min="15599" max="15599" width="9.140625" style="2216"/>
    <col min="15600" max="15600" width="11.42578125" style="2216" customWidth="1"/>
    <col min="15601" max="15601" width="11.7109375" style="2216" bestFit="1" customWidth="1"/>
    <col min="15602" max="15603" width="10" style="2216" bestFit="1" customWidth="1"/>
    <col min="15604" max="15604" width="4.5703125" style="2216" customWidth="1"/>
    <col min="15605" max="15605" width="9.140625" style="2216"/>
    <col min="15606" max="15606" width="4" style="2216" bestFit="1" customWidth="1"/>
    <col min="15607" max="15607" width="15.28515625" style="2216" customWidth="1"/>
    <col min="15608" max="15608" width="9.140625" style="2216"/>
    <col min="15609" max="15609" width="11.7109375" style="2216" customWidth="1"/>
    <col min="15610" max="15846" width="9.140625" style="2216"/>
    <col min="15847" max="15847" width="8.140625" style="2216" customWidth="1"/>
    <col min="15848" max="15848" width="3.7109375" style="2216" customWidth="1"/>
    <col min="15849" max="15851" width="5.42578125" style="2216" customWidth="1"/>
    <col min="15852" max="15852" width="50.28515625" style="2216" customWidth="1"/>
    <col min="15853" max="15853" width="12.7109375" style="2216" customWidth="1"/>
    <col min="15854" max="15854" width="11.7109375" style="2216" bestFit="1" customWidth="1"/>
    <col min="15855" max="15855" width="9.140625" style="2216"/>
    <col min="15856" max="15856" width="11.42578125" style="2216" customWidth="1"/>
    <col min="15857" max="15857" width="11.7109375" style="2216" bestFit="1" customWidth="1"/>
    <col min="15858" max="15859" width="10" style="2216" bestFit="1" customWidth="1"/>
    <col min="15860" max="15860" width="4.5703125" style="2216" customWidth="1"/>
    <col min="15861" max="15861" width="9.140625" style="2216"/>
    <col min="15862" max="15862" width="4" style="2216" bestFit="1" customWidth="1"/>
    <col min="15863" max="15863" width="15.28515625" style="2216" customWidth="1"/>
    <col min="15864" max="15864" width="9.140625" style="2216"/>
    <col min="15865" max="15865" width="11.7109375" style="2216" customWidth="1"/>
    <col min="15866" max="16102" width="9.140625" style="2216"/>
    <col min="16103" max="16103" width="8.140625" style="2216" customWidth="1"/>
    <col min="16104" max="16104" width="3.7109375" style="2216" customWidth="1"/>
    <col min="16105" max="16107" width="5.42578125" style="2216" customWidth="1"/>
    <col min="16108" max="16108" width="50.28515625" style="2216" customWidth="1"/>
    <col min="16109" max="16109" width="12.7109375" style="2216" customWidth="1"/>
    <col min="16110" max="16110" width="11.7109375" style="2216" bestFit="1" customWidth="1"/>
    <col min="16111" max="16111" width="9.140625" style="2216"/>
    <col min="16112" max="16112" width="11.42578125" style="2216" customWidth="1"/>
    <col min="16113" max="16113" width="11.7109375" style="2216" bestFit="1" customWidth="1"/>
    <col min="16114" max="16115" width="10" style="2216" bestFit="1" customWidth="1"/>
    <col min="16116" max="16116" width="4.5703125" style="2216" customWidth="1"/>
    <col min="16117" max="16117" width="9.140625" style="2216"/>
    <col min="16118" max="16118" width="4" style="2216" bestFit="1" customWidth="1"/>
    <col min="16119" max="16119" width="15.28515625" style="2216" customWidth="1"/>
    <col min="16120" max="16120" width="9.140625" style="2216"/>
    <col min="16121" max="16121" width="11.7109375" style="2216" customWidth="1"/>
    <col min="16122" max="16384" width="9.140625" style="2216"/>
  </cols>
  <sheetData>
    <row r="1" spans="1:12" s="2237" customFormat="1" ht="18" x14ac:dyDescent="0.25">
      <c r="A1" s="3431" t="s">
        <v>489</v>
      </c>
      <c r="B1" s="3432"/>
      <c r="C1" s="3432"/>
      <c r="D1" s="3432"/>
      <c r="E1" s="3432"/>
      <c r="F1" s="3432"/>
      <c r="G1" s="3433"/>
      <c r="I1" s="2496"/>
      <c r="J1" s="2496"/>
      <c r="K1" s="2496"/>
      <c r="L1" s="2496"/>
    </row>
    <row r="2" spans="1:12" s="2237" customFormat="1" x14ac:dyDescent="0.25">
      <c r="I2" s="2496"/>
      <c r="J2" s="2496"/>
      <c r="K2" s="2497"/>
      <c r="L2" s="2496"/>
    </row>
    <row r="3" spans="1:12" s="2237" customFormat="1" ht="15.75" x14ac:dyDescent="0.25">
      <c r="A3" s="3434" t="s">
        <v>2566</v>
      </c>
      <c r="B3" s="3435"/>
      <c r="C3" s="3435"/>
      <c r="D3" s="3435"/>
      <c r="E3" s="3435"/>
      <c r="F3" s="3435"/>
      <c r="G3" s="3436"/>
      <c r="I3" s="2496"/>
      <c r="J3" s="2496"/>
      <c r="K3" s="2498"/>
      <c r="L3" s="2496"/>
    </row>
    <row r="4" spans="1:12" s="2237" customFormat="1" ht="13.5" thickBot="1" x14ac:dyDescent="0.3">
      <c r="G4" s="2310" t="s">
        <v>881</v>
      </c>
      <c r="I4" s="2496"/>
      <c r="J4" s="2254"/>
      <c r="K4" s="2496"/>
      <c r="L4" s="2496"/>
    </row>
    <row r="5" spans="1:12" s="2237" customFormat="1" ht="15.75" customHeight="1" thickBot="1" x14ac:dyDescent="0.3">
      <c r="A5" s="898" t="s">
        <v>2557</v>
      </c>
      <c r="B5" s="3469" t="s">
        <v>2525</v>
      </c>
      <c r="C5" s="3470"/>
      <c r="D5" s="3470"/>
      <c r="E5" s="3471"/>
      <c r="F5" s="2311" t="s">
        <v>883</v>
      </c>
      <c r="G5" s="2600" t="s">
        <v>9</v>
      </c>
      <c r="H5" s="2288"/>
      <c r="I5" s="2499"/>
      <c r="J5" s="2312"/>
      <c r="K5" s="2496"/>
      <c r="L5" s="2496"/>
    </row>
    <row r="6" spans="1:12" s="2237" customFormat="1" ht="13.5" customHeight="1" thickBot="1" x14ac:dyDescent="0.25">
      <c r="A6" s="2479">
        <f>SUM(A7:A11)</f>
        <v>3000000</v>
      </c>
      <c r="B6" s="2314" t="s">
        <v>3</v>
      </c>
      <c r="C6" s="2313" t="s">
        <v>5</v>
      </c>
      <c r="D6" s="2316" t="s">
        <v>885</v>
      </c>
      <c r="E6" s="2317" t="s">
        <v>886</v>
      </c>
      <c r="F6" s="2318" t="s">
        <v>2526</v>
      </c>
      <c r="G6" s="2319">
        <f>SUM(G7:G11)</f>
        <v>2970000</v>
      </c>
      <c r="H6" s="2337"/>
      <c r="I6" s="2320"/>
      <c r="J6" s="2320"/>
      <c r="K6" s="2495"/>
      <c r="L6" s="2496"/>
    </row>
    <row r="7" spans="1:12" s="2237" customFormat="1" ht="12.75" customHeight="1" x14ac:dyDescent="0.2">
      <c r="A7" s="2481">
        <v>770000</v>
      </c>
      <c r="B7" s="2321" t="s">
        <v>98</v>
      </c>
      <c r="C7" s="3475" t="s">
        <v>2527</v>
      </c>
      <c r="D7" s="2322" t="s">
        <v>10</v>
      </c>
      <c r="E7" s="2323">
        <v>1111</v>
      </c>
      <c r="F7" s="2324" t="s">
        <v>2528</v>
      </c>
      <c r="G7" s="2623">
        <f>725000-180000</f>
        <v>545000</v>
      </c>
      <c r="H7" s="2264"/>
      <c r="I7" s="2325"/>
      <c r="J7" s="2326"/>
      <c r="K7" s="2495"/>
      <c r="L7" s="2496"/>
    </row>
    <row r="8" spans="1:12" s="2237" customFormat="1" x14ac:dyDescent="0.2">
      <c r="A8" s="2482">
        <v>5000</v>
      </c>
      <c r="B8" s="2327" t="s">
        <v>98</v>
      </c>
      <c r="C8" s="3476"/>
      <c r="D8" s="2328" t="s">
        <v>10</v>
      </c>
      <c r="E8" s="2329">
        <v>1112</v>
      </c>
      <c r="F8" s="2330" t="s">
        <v>2529</v>
      </c>
      <c r="G8" s="2623">
        <v>7000</v>
      </c>
      <c r="H8" s="2264"/>
      <c r="I8" s="2325"/>
      <c r="J8" s="2500"/>
      <c r="K8" s="2495"/>
      <c r="L8" s="2496"/>
    </row>
    <row r="9" spans="1:12" s="2237" customFormat="1" x14ac:dyDescent="0.2">
      <c r="A9" s="2482">
        <v>35000</v>
      </c>
      <c r="B9" s="2327" t="s">
        <v>98</v>
      </c>
      <c r="C9" s="3476"/>
      <c r="D9" s="2328" t="s">
        <v>10</v>
      </c>
      <c r="E9" s="2329">
        <v>1113</v>
      </c>
      <c r="F9" s="2330" t="s">
        <v>2530</v>
      </c>
      <c r="G9" s="2623">
        <v>80000</v>
      </c>
      <c r="H9" s="2264"/>
      <c r="I9" s="2325"/>
      <c r="J9" s="2500"/>
      <c r="K9" s="2495"/>
      <c r="L9" s="2496"/>
    </row>
    <row r="10" spans="1:12" s="2237" customFormat="1" x14ac:dyDescent="0.2">
      <c r="A10" s="2482">
        <v>540000</v>
      </c>
      <c r="B10" s="2327" t="s">
        <v>98</v>
      </c>
      <c r="C10" s="3476"/>
      <c r="D10" s="2328" t="s">
        <v>10</v>
      </c>
      <c r="E10" s="2329">
        <v>1121</v>
      </c>
      <c r="F10" s="2330" t="s">
        <v>2531</v>
      </c>
      <c r="G10" s="2623">
        <f>568000-15000</f>
        <v>553000</v>
      </c>
      <c r="H10" s="2264"/>
      <c r="I10" s="2325"/>
      <c r="J10" s="2326"/>
      <c r="K10" s="2495"/>
      <c r="L10" s="2496"/>
    </row>
    <row r="11" spans="1:12" s="2237" customFormat="1" ht="13.5" thickBot="1" x14ac:dyDescent="0.3">
      <c r="A11" s="2483">
        <v>1650000</v>
      </c>
      <c r="B11" s="2331" t="s">
        <v>98</v>
      </c>
      <c r="C11" s="3477"/>
      <c r="D11" s="2328" t="s">
        <v>10</v>
      </c>
      <c r="E11" s="2329">
        <v>1211</v>
      </c>
      <c r="F11" s="2332" t="s">
        <v>2532</v>
      </c>
      <c r="G11" s="2624">
        <v>1785000</v>
      </c>
      <c r="H11" s="2264"/>
      <c r="I11" s="2326"/>
      <c r="J11" s="2326"/>
      <c r="K11" s="2495"/>
      <c r="L11" s="2496"/>
    </row>
    <row r="12" spans="1:12" s="2237" customFormat="1" ht="13.5" thickBot="1" x14ac:dyDescent="0.3">
      <c r="A12" s="2480">
        <f>SUM(A13:A19)</f>
        <v>600</v>
      </c>
      <c r="B12" s="2334" t="s">
        <v>3</v>
      </c>
      <c r="C12" s="2315" t="s">
        <v>5</v>
      </c>
      <c r="D12" s="2316" t="s">
        <v>885</v>
      </c>
      <c r="E12" s="2317" t="s">
        <v>886</v>
      </c>
      <c r="F12" s="2335" t="s">
        <v>2533</v>
      </c>
      <c r="G12" s="2336">
        <f>SUM(G13:G19)</f>
        <v>600</v>
      </c>
      <c r="H12" s="2337"/>
      <c r="I12" s="2501"/>
      <c r="J12" s="2501"/>
      <c r="K12" s="2495"/>
      <c r="L12" s="2496"/>
    </row>
    <row r="13" spans="1:12" s="2237" customFormat="1" x14ac:dyDescent="0.2">
      <c r="A13" s="2484">
        <v>165</v>
      </c>
      <c r="B13" s="2338" t="s">
        <v>98</v>
      </c>
      <c r="C13" s="2339" t="s">
        <v>18</v>
      </c>
      <c r="D13" s="2340" t="s">
        <v>10</v>
      </c>
      <c r="E13" s="2341">
        <v>1361</v>
      </c>
      <c r="F13" s="2342" t="s">
        <v>2534</v>
      </c>
      <c r="G13" s="2625">
        <v>164</v>
      </c>
      <c r="H13" s="2343"/>
      <c r="I13" s="2500"/>
      <c r="J13" s="2500"/>
      <c r="K13" s="2495"/>
      <c r="L13" s="2496"/>
    </row>
    <row r="14" spans="1:12" s="2237" customFormat="1" ht="12.75" customHeight="1" x14ac:dyDescent="0.2">
      <c r="A14" s="2485">
        <v>130</v>
      </c>
      <c r="B14" s="2344" t="s">
        <v>98</v>
      </c>
      <c r="C14" s="2345" t="s">
        <v>22</v>
      </c>
      <c r="D14" s="2346" t="s">
        <v>10</v>
      </c>
      <c r="E14" s="2347">
        <v>1361</v>
      </c>
      <c r="F14" s="2324" t="s">
        <v>2535</v>
      </c>
      <c r="G14" s="2623">
        <v>120</v>
      </c>
      <c r="H14" s="2343"/>
      <c r="I14" s="2500"/>
      <c r="J14" s="2500"/>
      <c r="K14" s="2495"/>
      <c r="L14" s="2496"/>
    </row>
    <row r="15" spans="1:12" s="2237" customFormat="1" x14ac:dyDescent="0.2">
      <c r="A15" s="2486">
        <v>100</v>
      </c>
      <c r="B15" s="2344" t="s">
        <v>98</v>
      </c>
      <c r="C15" s="2345" t="s">
        <v>26</v>
      </c>
      <c r="D15" s="2346" t="s">
        <v>10</v>
      </c>
      <c r="E15" s="2347">
        <v>1361</v>
      </c>
      <c r="F15" s="2330" t="s">
        <v>2536</v>
      </c>
      <c r="G15" s="2623">
        <v>110</v>
      </c>
      <c r="H15" s="2343"/>
      <c r="I15" s="2500"/>
      <c r="J15" s="2500"/>
      <c r="K15" s="2495"/>
      <c r="L15" s="2496"/>
    </row>
    <row r="16" spans="1:12" s="2237" customFormat="1" x14ac:dyDescent="0.2">
      <c r="A16" s="2486">
        <v>80</v>
      </c>
      <c r="B16" s="2348" t="s">
        <v>98</v>
      </c>
      <c r="C16" s="2349" t="s">
        <v>28</v>
      </c>
      <c r="D16" s="2350" t="s">
        <v>10</v>
      </c>
      <c r="E16" s="2351">
        <v>1361</v>
      </c>
      <c r="F16" s="2330" t="s">
        <v>2537</v>
      </c>
      <c r="G16" s="2626">
        <v>80</v>
      </c>
      <c r="H16" s="2343"/>
      <c r="I16" s="2500"/>
      <c r="J16" s="2500"/>
      <c r="K16" s="2495"/>
      <c r="L16" s="2496"/>
    </row>
    <row r="17" spans="1:13" s="2237" customFormat="1" x14ac:dyDescent="0.2">
      <c r="A17" s="2486">
        <v>5</v>
      </c>
      <c r="B17" s="2344" t="s">
        <v>98</v>
      </c>
      <c r="C17" s="2345" t="s">
        <v>40</v>
      </c>
      <c r="D17" s="2346" t="s">
        <v>10</v>
      </c>
      <c r="E17" s="2347">
        <v>1361</v>
      </c>
      <c r="F17" s="2330" t="s">
        <v>2538</v>
      </c>
      <c r="G17" s="2623">
        <v>6</v>
      </c>
      <c r="H17" s="2343"/>
      <c r="I17" s="2500"/>
      <c r="J17" s="2500"/>
      <c r="K17" s="2495"/>
      <c r="L17" s="2496"/>
    </row>
    <row r="18" spans="1:13" s="2237" customFormat="1" x14ac:dyDescent="0.2">
      <c r="A18" s="2486">
        <v>80</v>
      </c>
      <c r="B18" s="2344" t="s">
        <v>98</v>
      </c>
      <c r="C18" s="2345" t="s">
        <v>44</v>
      </c>
      <c r="D18" s="2346" t="s">
        <v>10</v>
      </c>
      <c r="E18" s="2347">
        <v>1361</v>
      </c>
      <c r="F18" s="2330" t="s">
        <v>2539</v>
      </c>
      <c r="G18" s="2623">
        <v>80</v>
      </c>
      <c r="H18" s="2343"/>
      <c r="I18" s="2500"/>
      <c r="J18" s="2500"/>
      <c r="K18" s="2495"/>
      <c r="L18" s="2496"/>
    </row>
    <row r="19" spans="1:13" s="2237" customFormat="1" ht="13.5" thickBot="1" x14ac:dyDescent="0.25">
      <c r="A19" s="2487">
        <v>40</v>
      </c>
      <c r="B19" s="2352" t="s">
        <v>98</v>
      </c>
      <c r="C19" s="2353" t="s">
        <v>2468</v>
      </c>
      <c r="D19" s="2354" t="s">
        <v>10</v>
      </c>
      <c r="E19" s="2355">
        <v>1361</v>
      </c>
      <c r="F19" s="2332" t="s">
        <v>2540</v>
      </c>
      <c r="G19" s="2624">
        <v>40</v>
      </c>
      <c r="H19" s="2343"/>
      <c r="I19" s="2500"/>
      <c r="J19" s="2500"/>
      <c r="K19" s="2495"/>
      <c r="L19" s="2496"/>
    </row>
    <row r="20" spans="1:13" s="2237" customFormat="1" ht="13.5" thickBot="1" x14ac:dyDescent="0.3">
      <c r="A20" s="2480">
        <f>SUM(A21:A22)</f>
        <v>18300</v>
      </c>
      <c r="B20" s="2334" t="s">
        <v>3</v>
      </c>
      <c r="C20" s="2315" t="s">
        <v>5</v>
      </c>
      <c r="D20" s="2316" t="s">
        <v>885</v>
      </c>
      <c r="E20" s="2317" t="s">
        <v>886</v>
      </c>
      <c r="F20" s="2335" t="s">
        <v>2567</v>
      </c>
      <c r="G20" s="2336">
        <f>SUM(G21:G22)</f>
        <v>18300</v>
      </c>
      <c r="H20" s="2337"/>
      <c r="I20" s="2501"/>
      <c r="J20" s="2501"/>
      <c r="K20" s="2495"/>
      <c r="L20" s="2502"/>
      <c r="M20" s="2304"/>
    </row>
    <row r="21" spans="1:13" s="2237" customFormat="1" x14ac:dyDescent="0.2">
      <c r="A21" s="2484">
        <v>300</v>
      </c>
      <c r="B21" s="2477" t="s">
        <v>98</v>
      </c>
      <c r="C21" s="2339" t="s">
        <v>26</v>
      </c>
      <c r="D21" s="2339" t="s">
        <v>10</v>
      </c>
      <c r="E21" s="2340">
        <v>1332</v>
      </c>
      <c r="F21" s="2478" t="s">
        <v>2568</v>
      </c>
      <c r="G21" s="2625">
        <v>300</v>
      </c>
      <c r="H21" s="2343"/>
      <c r="I21" s="2500"/>
      <c r="J21" s="2500"/>
      <c r="K21" s="2496"/>
      <c r="L21" s="2496"/>
    </row>
    <row r="22" spans="1:13" s="2237" customFormat="1" ht="13.5" thickBot="1" x14ac:dyDescent="0.25">
      <c r="A22" s="2488">
        <v>18000</v>
      </c>
      <c r="B22" s="2356" t="s">
        <v>98</v>
      </c>
      <c r="C22" s="2353" t="s">
        <v>26</v>
      </c>
      <c r="D22" s="2353" t="s">
        <v>10</v>
      </c>
      <c r="E22" s="2354">
        <v>1357</v>
      </c>
      <c r="F22" s="2476" t="s">
        <v>2569</v>
      </c>
      <c r="G22" s="2624">
        <v>18000</v>
      </c>
      <c r="H22" s="2343"/>
      <c r="I22" s="2500"/>
      <c r="J22" s="2500"/>
      <c r="K22" s="2496"/>
      <c r="L22" s="2496"/>
    </row>
    <row r="23" spans="1:13" s="2237" customFormat="1" x14ac:dyDescent="0.2">
      <c r="A23" s="2357"/>
      <c r="B23" s="2358"/>
      <c r="C23" s="2358"/>
      <c r="D23" s="2358"/>
      <c r="E23" s="2358"/>
      <c r="F23" s="2359"/>
      <c r="G23" s="2360"/>
      <c r="H23" s="2343"/>
      <c r="I23" s="2500"/>
      <c r="J23" s="2500"/>
      <c r="K23" s="2496"/>
      <c r="L23" s="2496"/>
    </row>
    <row r="24" spans="1:13" s="899" customFormat="1" ht="12.75" customHeight="1" thickBot="1" x14ac:dyDescent="0.25">
      <c r="B24" s="2361"/>
      <c r="C24" s="2362"/>
      <c r="D24" s="2362"/>
      <c r="E24" s="2362"/>
      <c r="F24" s="2362"/>
      <c r="G24" s="2363" t="s">
        <v>881</v>
      </c>
      <c r="H24" s="2343"/>
      <c r="I24" s="2500"/>
      <c r="J24" s="2500"/>
      <c r="K24" s="2503"/>
      <c r="L24" s="2503"/>
    </row>
    <row r="25" spans="1:13" s="899" customFormat="1" ht="13.5" thickBot="1" x14ac:dyDescent="0.3">
      <c r="A25" s="898" t="s">
        <v>7</v>
      </c>
      <c r="B25" s="3472" t="s">
        <v>882</v>
      </c>
      <c r="C25" s="3473"/>
      <c r="D25" s="3473"/>
      <c r="E25" s="3474"/>
      <c r="F25" s="3323" t="s">
        <v>883</v>
      </c>
      <c r="G25" s="2600" t="s">
        <v>9</v>
      </c>
      <c r="H25" s="2364"/>
      <c r="I25" s="2504"/>
      <c r="J25" s="2504"/>
      <c r="K25" s="2505"/>
      <c r="L25" s="2506"/>
      <c r="M25" s="2365"/>
    </row>
    <row r="26" spans="1:13" s="899" customFormat="1" ht="15.75" customHeight="1" thickBot="1" x14ac:dyDescent="0.3">
      <c r="A26" s="904">
        <f>SUM(A27:A94)</f>
        <v>21640.66</v>
      </c>
      <c r="B26" s="900" t="s">
        <v>3</v>
      </c>
      <c r="C26" s="901" t="s">
        <v>884</v>
      </c>
      <c r="D26" s="902" t="s">
        <v>885</v>
      </c>
      <c r="E26" s="903" t="s">
        <v>886</v>
      </c>
      <c r="F26" s="2366" t="s">
        <v>887</v>
      </c>
      <c r="G26" s="904">
        <f>SUM(G27:G94)</f>
        <v>21499.999999999996</v>
      </c>
      <c r="H26" s="2492"/>
      <c r="I26" s="2507"/>
      <c r="J26" s="2507"/>
      <c r="K26" s="2505"/>
      <c r="L26" s="2503"/>
      <c r="M26" s="2491"/>
    </row>
    <row r="27" spans="1:13" s="2371" customFormat="1" x14ac:dyDescent="0.25">
      <c r="A27" s="2367">
        <v>878.59</v>
      </c>
      <c r="B27" s="2368" t="s">
        <v>98</v>
      </c>
      <c r="C27" s="906">
        <v>1401</v>
      </c>
      <c r="D27" s="906">
        <v>3121</v>
      </c>
      <c r="E27" s="2369">
        <v>2122</v>
      </c>
      <c r="F27" s="2440" t="s">
        <v>631</v>
      </c>
      <c r="G27" s="2627">
        <v>882</v>
      </c>
      <c r="H27" s="2493"/>
      <c r="I27" s="2489"/>
      <c r="J27" s="2489"/>
      <c r="K27" s="2375"/>
      <c r="L27" s="2375"/>
    </row>
    <row r="28" spans="1:13" s="2371" customFormat="1" x14ac:dyDescent="0.25">
      <c r="A28" s="2372">
        <v>313.98</v>
      </c>
      <c r="B28" s="2373" t="s">
        <v>98</v>
      </c>
      <c r="C28" s="908">
        <v>1402</v>
      </c>
      <c r="D28" s="911">
        <v>3121</v>
      </c>
      <c r="E28" s="2374">
        <v>2122</v>
      </c>
      <c r="F28" s="910" t="s">
        <v>633</v>
      </c>
      <c r="G28" s="2628">
        <v>283</v>
      </c>
      <c r="H28" s="2490"/>
      <c r="I28" s="2364"/>
      <c r="J28" s="2375"/>
      <c r="K28" s="2375"/>
      <c r="L28" s="2375"/>
    </row>
    <row r="29" spans="1:13" s="2371" customFormat="1" x14ac:dyDescent="0.25">
      <c r="A29" s="2372">
        <v>106.23</v>
      </c>
      <c r="B29" s="2373" t="s">
        <v>98</v>
      </c>
      <c r="C29" s="908">
        <v>1403</v>
      </c>
      <c r="D29" s="911">
        <v>3121</v>
      </c>
      <c r="E29" s="2374">
        <v>2122</v>
      </c>
      <c r="F29" s="2441" t="s">
        <v>607</v>
      </c>
      <c r="G29" s="2628">
        <v>107</v>
      </c>
      <c r="H29" s="2375"/>
      <c r="I29" s="2364"/>
      <c r="J29" s="2375"/>
      <c r="K29" s="2375"/>
      <c r="L29" s="2375"/>
    </row>
    <row r="30" spans="1:13" s="2371" customFormat="1" x14ac:dyDescent="0.25">
      <c r="A30" s="2372">
        <v>0</v>
      </c>
      <c r="B30" s="2373" t="s">
        <v>98</v>
      </c>
      <c r="C30" s="908">
        <v>1404</v>
      </c>
      <c r="D30" s="911">
        <v>3121</v>
      </c>
      <c r="E30" s="2374">
        <v>2122</v>
      </c>
      <c r="F30" s="910" t="s">
        <v>888</v>
      </c>
      <c r="G30" s="2628">
        <v>0</v>
      </c>
      <c r="H30" s="2375"/>
      <c r="I30" s="2364"/>
      <c r="J30" s="2375"/>
      <c r="K30" s="2375"/>
      <c r="L30" s="2375"/>
    </row>
    <row r="31" spans="1:13" s="2371" customFormat="1" x14ac:dyDescent="0.25">
      <c r="A31" s="2372">
        <v>742.64</v>
      </c>
      <c r="B31" s="2373" t="s">
        <v>98</v>
      </c>
      <c r="C31" s="908">
        <v>1405</v>
      </c>
      <c r="D31" s="911">
        <v>3121</v>
      </c>
      <c r="E31" s="2374">
        <v>2122</v>
      </c>
      <c r="F31" s="910" t="s">
        <v>571</v>
      </c>
      <c r="G31" s="2628">
        <v>761</v>
      </c>
      <c r="H31" s="2375"/>
      <c r="I31" s="2364"/>
      <c r="J31" s="2375"/>
      <c r="K31" s="2375"/>
      <c r="L31" s="2375"/>
    </row>
    <row r="32" spans="1:13" s="2371" customFormat="1" x14ac:dyDescent="0.25">
      <c r="A32" s="2372">
        <v>82.97</v>
      </c>
      <c r="B32" s="2373" t="s">
        <v>98</v>
      </c>
      <c r="C32" s="908">
        <v>1406</v>
      </c>
      <c r="D32" s="911">
        <v>3121</v>
      </c>
      <c r="E32" s="2374">
        <v>2122</v>
      </c>
      <c r="F32" s="910" t="s">
        <v>572</v>
      </c>
      <c r="G32" s="2628">
        <v>91</v>
      </c>
      <c r="H32" s="2375"/>
      <c r="I32" s="2364"/>
      <c r="J32" s="2375"/>
      <c r="K32" s="2375"/>
      <c r="L32" s="2375"/>
    </row>
    <row r="33" spans="1:12" s="2371" customFormat="1" x14ac:dyDescent="0.25">
      <c r="A33" s="2372">
        <v>261.05</v>
      </c>
      <c r="B33" s="2373" t="s">
        <v>98</v>
      </c>
      <c r="C33" s="908">
        <v>1407</v>
      </c>
      <c r="D33" s="911">
        <v>3121</v>
      </c>
      <c r="E33" s="2374">
        <v>2122</v>
      </c>
      <c r="F33" s="2441" t="s">
        <v>657</v>
      </c>
      <c r="G33" s="2628">
        <v>262</v>
      </c>
      <c r="H33" s="2375"/>
      <c r="I33" s="2364"/>
      <c r="J33" s="2375"/>
      <c r="K33" s="2375"/>
      <c r="L33" s="2375"/>
    </row>
    <row r="34" spans="1:12" s="2371" customFormat="1" x14ac:dyDescent="0.25">
      <c r="A34" s="2372">
        <v>0</v>
      </c>
      <c r="B34" s="2373" t="s">
        <v>98</v>
      </c>
      <c r="C34" s="908">
        <v>1408</v>
      </c>
      <c r="D34" s="911">
        <v>3121</v>
      </c>
      <c r="E34" s="2374">
        <v>2122</v>
      </c>
      <c r="F34" s="910" t="s">
        <v>659</v>
      </c>
      <c r="G34" s="2628">
        <v>0</v>
      </c>
      <c r="H34" s="2375"/>
      <c r="I34" s="2364"/>
      <c r="J34" s="2375"/>
      <c r="K34" s="2375"/>
      <c r="L34" s="2375"/>
    </row>
    <row r="35" spans="1:12" s="2371" customFormat="1" x14ac:dyDescent="0.25">
      <c r="A35" s="2372">
        <v>900.95</v>
      </c>
      <c r="B35" s="2373" t="s">
        <v>98</v>
      </c>
      <c r="C35" s="908">
        <v>1409</v>
      </c>
      <c r="D35" s="911">
        <v>3121</v>
      </c>
      <c r="E35" s="2374">
        <v>2122</v>
      </c>
      <c r="F35" s="910" t="s">
        <v>609</v>
      </c>
      <c r="G35" s="2628">
        <v>905</v>
      </c>
      <c r="H35" s="2375"/>
      <c r="I35" s="2364"/>
      <c r="J35" s="2375"/>
      <c r="K35" s="2375"/>
      <c r="L35" s="2375"/>
    </row>
    <row r="36" spans="1:12" s="2371" customFormat="1" ht="22.5" x14ac:dyDescent="0.25">
      <c r="A36" s="2372">
        <v>267.94</v>
      </c>
      <c r="B36" s="2373" t="s">
        <v>98</v>
      </c>
      <c r="C36" s="908">
        <v>1410</v>
      </c>
      <c r="D36" s="911">
        <v>3121</v>
      </c>
      <c r="E36" s="2374">
        <v>2122</v>
      </c>
      <c r="F36" s="910" t="s">
        <v>889</v>
      </c>
      <c r="G36" s="2628">
        <v>270</v>
      </c>
      <c r="H36" s="2375"/>
      <c r="I36" s="2364"/>
      <c r="J36" s="2375"/>
      <c r="K36" s="2375"/>
      <c r="L36" s="2375"/>
    </row>
    <row r="37" spans="1:12" s="2371" customFormat="1" ht="22.5" x14ac:dyDescent="0.25">
      <c r="A37" s="2372">
        <v>641.22</v>
      </c>
      <c r="B37" s="2373" t="s">
        <v>98</v>
      </c>
      <c r="C37" s="908">
        <v>1411</v>
      </c>
      <c r="D37" s="911">
        <v>3121</v>
      </c>
      <c r="E37" s="2374">
        <v>2122</v>
      </c>
      <c r="F37" s="910" t="s">
        <v>569</v>
      </c>
      <c r="G37" s="2628">
        <v>645</v>
      </c>
      <c r="H37" s="2375"/>
      <c r="I37" s="2364"/>
      <c r="J37" s="2375"/>
      <c r="K37" s="2375"/>
      <c r="L37" s="2375"/>
    </row>
    <row r="38" spans="1:12" s="2371" customFormat="1" x14ac:dyDescent="0.25">
      <c r="A38" s="2372">
        <v>296.51</v>
      </c>
      <c r="B38" s="2373" t="s">
        <v>98</v>
      </c>
      <c r="C38" s="908">
        <v>1412</v>
      </c>
      <c r="D38" s="911">
        <v>3122</v>
      </c>
      <c r="E38" s="2374">
        <v>2122</v>
      </c>
      <c r="F38" s="910" t="s">
        <v>635</v>
      </c>
      <c r="G38" s="2628">
        <v>315.10000000000002</v>
      </c>
      <c r="H38" s="2375"/>
      <c r="I38" s="2364"/>
      <c r="J38" s="2375"/>
      <c r="K38" s="2375"/>
      <c r="L38" s="2375"/>
    </row>
    <row r="39" spans="1:12" s="2371" customFormat="1" ht="22.5" x14ac:dyDescent="0.25">
      <c r="A39" s="2372">
        <v>329.01</v>
      </c>
      <c r="B39" s="2373" t="s">
        <v>98</v>
      </c>
      <c r="C39" s="908">
        <v>1413</v>
      </c>
      <c r="D39" s="911">
        <v>3122</v>
      </c>
      <c r="E39" s="2374">
        <v>2122</v>
      </c>
      <c r="F39" s="910" t="s">
        <v>615</v>
      </c>
      <c r="G39" s="2628">
        <v>412</v>
      </c>
      <c r="H39" s="2375"/>
      <c r="I39" s="2364"/>
      <c r="J39" s="2375"/>
      <c r="K39" s="2375"/>
      <c r="L39" s="2375"/>
    </row>
    <row r="40" spans="1:12" s="2371" customFormat="1" ht="22.5" x14ac:dyDescent="0.25">
      <c r="A40" s="2372">
        <v>448.27</v>
      </c>
      <c r="B40" s="2373" t="s">
        <v>98</v>
      </c>
      <c r="C40" s="908">
        <v>1414</v>
      </c>
      <c r="D40" s="911">
        <v>3122</v>
      </c>
      <c r="E40" s="2374">
        <v>2122</v>
      </c>
      <c r="F40" s="910" t="s">
        <v>579</v>
      </c>
      <c r="G40" s="2628">
        <v>308</v>
      </c>
      <c r="H40" s="2375"/>
      <c r="I40" s="2364"/>
      <c r="J40" s="2375"/>
      <c r="K40" s="2375"/>
      <c r="L40" s="2375"/>
    </row>
    <row r="41" spans="1:12" s="2371" customFormat="1" x14ac:dyDescent="0.25">
      <c r="A41" s="2372">
        <v>450</v>
      </c>
      <c r="B41" s="2373" t="s">
        <v>98</v>
      </c>
      <c r="C41" s="908">
        <v>1418</v>
      </c>
      <c r="D41" s="911">
        <v>3122</v>
      </c>
      <c r="E41" s="2374">
        <v>2122</v>
      </c>
      <c r="F41" s="910" t="s">
        <v>637</v>
      </c>
      <c r="G41" s="2628">
        <v>404.7</v>
      </c>
      <c r="H41" s="2375"/>
      <c r="I41" s="2364"/>
      <c r="J41" s="2375"/>
      <c r="K41" s="2375"/>
      <c r="L41" s="2375"/>
    </row>
    <row r="42" spans="1:12" s="2371" customFormat="1" x14ac:dyDescent="0.25">
      <c r="A42" s="2372">
        <v>90</v>
      </c>
      <c r="B42" s="2373" t="s">
        <v>98</v>
      </c>
      <c r="C42" s="908">
        <v>1420</v>
      </c>
      <c r="D42" s="911">
        <v>3122</v>
      </c>
      <c r="E42" s="2374">
        <v>2122</v>
      </c>
      <c r="F42" s="910" t="s">
        <v>574</v>
      </c>
      <c r="G42" s="2628">
        <v>90</v>
      </c>
      <c r="H42" s="2375"/>
      <c r="I42" s="2364"/>
      <c r="J42" s="2375"/>
      <c r="K42" s="2375"/>
      <c r="L42" s="2375"/>
    </row>
    <row r="43" spans="1:12" s="2371" customFormat="1" ht="22.5" x14ac:dyDescent="0.25">
      <c r="A43" s="2372">
        <v>305.89999999999998</v>
      </c>
      <c r="B43" s="2373" t="s">
        <v>98</v>
      </c>
      <c r="C43" s="908">
        <v>1421</v>
      </c>
      <c r="D43" s="911">
        <v>3122</v>
      </c>
      <c r="E43" s="2374">
        <v>2122</v>
      </c>
      <c r="F43" s="910" t="s">
        <v>890</v>
      </c>
      <c r="G43" s="2628">
        <v>369</v>
      </c>
      <c r="H43" s="2375"/>
      <c r="I43" s="2364"/>
      <c r="J43" s="2375"/>
      <c r="K43" s="2375"/>
      <c r="L43" s="2375"/>
    </row>
    <row r="44" spans="1:12" s="2371" customFormat="1" x14ac:dyDescent="0.25">
      <c r="A44" s="2372">
        <v>13.95</v>
      </c>
      <c r="B44" s="2373" t="s">
        <v>98</v>
      </c>
      <c r="C44" s="908">
        <v>1422</v>
      </c>
      <c r="D44" s="911">
        <v>3122</v>
      </c>
      <c r="E44" s="2374">
        <v>2122</v>
      </c>
      <c r="F44" s="910" t="s">
        <v>577</v>
      </c>
      <c r="G44" s="2628">
        <v>54</v>
      </c>
      <c r="H44" s="2375"/>
      <c r="I44" s="2364"/>
      <c r="J44" s="2375"/>
      <c r="K44" s="2375"/>
      <c r="L44" s="2375"/>
    </row>
    <row r="45" spans="1:12" s="2371" customFormat="1" x14ac:dyDescent="0.25">
      <c r="A45" s="2372">
        <v>811</v>
      </c>
      <c r="B45" s="2373" t="s">
        <v>98</v>
      </c>
      <c r="C45" s="908">
        <v>1424</v>
      </c>
      <c r="D45" s="911">
        <v>3122</v>
      </c>
      <c r="E45" s="2374">
        <v>2122</v>
      </c>
      <c r="F45" s="910" t="s">
        <v>891</v>
      </c>
      <c r="G45" s="2628">
        <v>811</v>
      </c>
      <c r="H45" s="2375"/>
      <c r="I45" s="2364"/>
      <c r="J45" s="2375"/>
      <c r="K45" s="2375"/>
      <c r="L45" s="2375"/>
    </row>
    <row r="46" spans="1:12" s="2371" customFormat="1" ht="22.5" x14ac:dyDescent="0.25">
      <c r="A46" s="2372">
        <v>580</v>
      </c>
      <c r="B46" s="2373" t="s">
        <v>98</v>
      </c>
      <c r="C46" s="908">
        <v>1425</v>
      </c>
      <c r="D46" s="911">
        <v>3122</v>
      </c>
      <c r="E46" s="2374">
        <v>2122</v>
      </c>
      <c r="F46" s="910" t="s">
        <v>643</v>
      </c>
      <c r="G46" s="2628">
        <v>508</v>
      </c>
      <c r="H46" s="2375"/>
      <c r="I46" s="2364"/>
      <c r="J46" s="2375"/>
      <c r="K46" s="2375"/>
      <c r="L46" s="2375"/>
    </row>
    <row r="47" spans="1:12" s="2371" customFormat="1" ht="22.5" x14ac:dyDescent="0.25">
      <c r="A47" s="2372">
        <v>0</v>
      </c>
      <c r="B47" s="2373" t="s">
        <v>98</v>
      </c>
      <c r="C47" s="908">
        <v>1426</v>
      </c>
      <c r="D47" s="911">
        <v>3122</v>
      </c>
      <c r="E47" s="2374">
        <v>2122</v>
      </c>
      <c r="F47" s="910" t="s">
        <v>613</v>
      </c>
      <c r="G47" s="2628">
        <v>0</v>
      </c>
      <c r="H47" s="2375"/>
      <c r="I47" s="2364"/>
      <c r="J47" s="2375"/>
      <c r="K47" s="2375"/>
      <c r="L47" s="2375"/>
    </row>
    <row r="48" spans="1:12" s="2371" customFormat="1" ht="22.5" x14ac:dyDescent="0.25">
      <c r="A48" s="2372">
        <v>1005.42</v>
      </c>
      <c r="B48" s="2373" t="s">
        <v>98</v>
      </c>
      <c r="C48" s="908">
        <v>1427</v>
      </c>
      <c r="D48" s="911">
        <v>3122</v>
      </c>
      <c r="E48" s="2374">
        <v>2122</v>
      </c>
      <c r="F48" s="2441" t="s">
        <v>611</v>
      </c>
      <c r="G48" s="2628">
        <v>1006</v>
      </c>
      <c r="H48" s="2375"/>
      <c r="I48" s="2364"/>
      <c r="J48" s="2375"/>
      <c r="K48" s="2375"/>
      <c r="L48" s="2375"/>
    </row>
    <row r="49" spans="1:12" s="2371" customFormat="1" ht="22.5" x14ac:dyDescent="0.25">
      <c r="A49" s="2372">
        <v>162</v>
      </c>
      <c r="B49" s="2373" t="s">
        <v>98</v>
      </c>
      <c r="C49" s="908">
        <v>1428</v>
      </c>
      <c r="D49" s="911">
        <v>3122</v>
      </c>
      <c r="E49" s="2374">
        <v>2122</v>
      </c>
      <c r="F49" s="910" t="s">
        <v>669</v>
      </c>
      <c r="G49" s="2628">
        <v>158</v>
      </c>
      <c r="H49" s="2375"/>
      <c r="I49" s="2364"/>
      <c r="J49" s="2375"/>
      <c r="K49" s="2375"/>
      <c r="L49" s="2375"/>
    </row>
    <row r="50" spans="1:12" s="2371" customFormat="1" ht="22.5" x14ac:dyDescent="0.25">
      <c r="A50" s="2372">
        <v>0</v>
      </c>
      <c r="B50" s="2373" t="s">
        <v>98</v>
      </c>
      <c r="C50" s="908">
        <v>1429</v>
      </c>
      <c r="D50" s="911">
        <v>3122</v>
      </c>
      <c r="E50" s="2374">
        <v>2122</v>
      </c>
      <c r="F50" s="910" t="s">
        <v>581</v>
      </c>
      <c r="G50" s="2628">
        <v>0</v>
      </c>
      <c r="H50" s="2375"/>
      <c r="I50" s="2364"/>
      <c r="J50" s="2375"/>
      <c r="K50" s="2375"/>
      <c r="L50" s="2375"/>
    </row>
    <row r="51" spans="1:12" s="2371" customFormat="1" x14ac:dyDescent="0.25">
      <c r="A51" s="2372">
        <v>230.25</v>
      </c>
      <c r="B51" s="2373" t="s">
        <v>98</v>
      </c>
      <c r="C51" s="908">
        <v>1430</v>
      </c>
      <c r="D51" s="911">
        <v>3122</v>
      </c>
      <c r="E51" s="2374">
        <v>2122</v>
      </c>
      <c r="F51" s="910" t="s">
        <v>661</v>
      </c>
      <c r="G51" s="2628">
        <v>286</v>
      </c>
      <c r="H51" s="2375"/>
      <c r="I51" s="2364"/>
      <c r="J51" s="2375"/>
      <c r="K51" s="2375"/>
      <c r="L51" s="2375"/>
    </row>
    <row r="52" spans="1:12" s="2371" customFormat="1" x14ac:dyDescent="0.25">
      <c r="A52" s="2372">
        <v>88</v>
      </c>
      <c r="B52" s="2373" t="s">
        <v>98</v>
      </c>
      <c r="C52" s="908">
        <v>1432</v>
      </c>
      <c r="D52" s="911">
        <v>3123</v>
      </c>
      <c r="E52" s="2374">
        <v>2122</v>
      </c>
      <c r="F52" s="910" t="s">
        <v>892</v>
      </c>
      <c r="G52" s="2628">
        <v>88</v>
      </c>
      <c r="H52" s="2375"/>
      <c r="I52" s="2364"/>
      <c r="J52" s="2375"/>
      <c r="K52" s="2375"/>
      <c r="L52" s="2375"/>
    </row>
    <row r="53" spans="1:12" s="2371" customFormat="1" x14ac:dyDescent="0.25">
      <c r="A53" s="2372">
        <v>1286</v>
      </c>
      <c r="B53" s="2373" t="s">
        <v>98</v>
      </c>
      <c r="C53" s="908">
        <v>1433</v>
      </c>
      <c r="D53" s="908">
        <v>3123</v>
      </c>
      <c r="E53" s="2374">
        <v>2122</v>
      </c>
      <c r="F53" s="910" t="s">
        <v>585</v>
      </c>
      <c r="G53" s="2630">
        <v>1204</v>
      </c>
      <c r="H53" s="2375"/>
      <c r="I53" s="2364"/>
      <c r="J53" s="2375"/>
      <c r="K53" s="2375"/>
      <c r="L53" s="2375"/>
    </row>
    <row r="54" spans="1:12" s="2237" customFormat="1" x14ac:dyDescent="0.25">
      <c r="A54" s="2367">
        <v>348</v>
      </c>
      <c r="B54" s="2376" t="s">
        <v>98</v>
      </c>
      <c r="C54" s="911">
        <v>1434</v>
      </c>
      <c r="D54" s="911">
        <v>3123</v>
      </c>
      <c r="E54" s="2377">
        <v>2122</v>
      </c>
      <c r="F54" s="914" t="s">
        <v>893</v>
      </c>
      <c r="G54" s="2628">
        <v>351</v>
      </c>
      <c r="I54" s="2364"/>
      <c r="J54" s="2496"/>
      <c r="K54" s="2496"/>
      <c r="L54" s="2496"/>
    </row>
    <row r="55" spans="1:12" s="2371" customFormat="1" x14ac:dyDescent="0.25">
      <c r="A55" s="2367">
        <v>750</v>
      </c>
      <c r="B55" s="2376" t="s">
        <v>98</v>
      </c>
      <c r="C55" s="911">
        <v>1436</v>
      </c>
      <c r="D55" s="911">
        <v>3123</v>
      </c>
      <c r="E55" s="2377">
        <v>2122</v>
      </c>
      <c r="F55" s="914" t="s">
        <v>894</v>
      </c>
      <c r="G55" s="2628">
        <v>745</v>
      </c>
      <c r="H55" s="2375"/>
      <c r="I55" s="2364"/>
      <c r="J55" s="2375"/>
      <c r="K55" s="2375"/>
      <c r="L55" s="2375"/>
    </row>
    <row r="56" spans="1:12" s="2371" customFormat="1" x14ac:dyDescent="0.25">
      <c r="A56" s="2372">
        <v>1930</v>
      </c>
      <c r="B56" s="2373" t="s">
        <v>98</v>
      </c>
      <c r="C56" s="908">
        <v>1437</v>
      </c>
      <c r="D56" s="911">
        <v>3123</v>
      </c>
      <c r="E56" s="2374">
        <v>2122</v>
      </c>
      <c r="F56" s="910" t="s">
        <v>895</v>
      </c>
      <c r="G56" s="2628">
        <v>1931</v>
      </c>
      <c r="H56" s="2375"/>
      <c r="I56" s="2364"/>
      <c r="J56" s="2375"/>
      <c r="K56" s="2375"/>
      <c r="L56" s="2375"/>
    </row>
    <row r="57" spans="1:12" s="2371" customFormat="1" x14ac:dyDescent="0.25">
      <c r="A57" s="2372">
        <v>252.1</v>
      </c>
      <c r="B57" s="2373" t="s">
        <v>98</v>
      </c>
      <c r="C57" s="908">
        <v>1438</v>
      </c>
      <c r="D57" s="911">
        <v>3123</v>
      </c>
      <c r="E57" s="2374">
        <v>2122</v>
      </c>
      <c r="F57" s="910" t="s">
        <v>617</v>
      </c>
      <c r="G57" s="2628">
        <v>276</v>
      </c>
      <c r="H57" s="2375"/>
      <c r="I57" s="2364"/>
      <c r="J57" s="2375"/>
      <c r="K57" s="2375"/>
      <c r="L57" s="2375"/>
    </row>
    <row r="58" spans="1:12" s="2371" customFormat="1" x14ac:dyDescent="0.25">
      <c r="A58" s="2372">
        <v>861.99</v>
      </c>
      <c r="B58" s="2373" t="s">
        <v>98</v>
      </c>
      <c r="C58" s="908">
        <v>1440</v>
      </c>
      <c r="D58" s="911">
        <v>3123</v>
      </c>
      <c r="E58" s="2374">
        <v>2122</v>
      </c>
      <c r="F58" s="910" t="s">
        <v>619</v>
      </c>
      <c r="G58" s="2628">
        <v>762</v>
      </c>
      <c r="H58" s="2375"/>
      <c r="I58" s="2364"/>
      <c r="J58" s="2375"/>
      <c r="K58" s="2375"/>
      <c r="L58" s="2375"/>
    </row>
    <row r="59" spans="1:12" s="2371" customFormat="1" x14ac:dyDescent="0.25">
      <c r="A59" s="2372">
        <v>1174.53</v>
      </c>
      <c r="B59" s="2373" t="s">
        <v>98</v>
      </c>
      <c r="C59" s="908">
        <v>1442</v>
      </c>
      <c r="D59" s="911">
        <v>3123</v>
      </c>
      <c r="E59" s="2374">
        <v>2122</v>
      </c>
      <c r="F59" s="914" t="s">
        <v>587</v>
      </c>
      <c r="G59" s="2628">
        <v>1184</v>
      </c>
      <c r="H59" s="2375"/>
      <c r="I59" s="2364"/>
      <c r="J59" s="2375"/>
      <c r="K59" s="2375"/>
      <c r="L59" s="2375"/>
    </row>
    <row r="60" spans="1:12" s="2371" customFormat="1" x14ac:dyDescent="0.25">
      <c r="A60" s="2372">
        <v>546.5</v>
      </c>
      <c r="B60" s="2373" t="s">
        <v>98</v>
      </c>
      <c r="C60" s="908">
        <v>1443</v>
      </c>
      <c r="D60" s="911">
        <v>3123</v>
      </c>
      <c r="E60" s="2374">
        <v>2122</v>
      </c>
      <c r="F60" s="2442" t="s">
        <v>665</v>
      </c>
      <c r="G60" s="2628">
        <v>602.5</v>
      </c>
      <c r="H60" s="2375"/>
      <c r="I60" s="2364"/>
      <c r="J60" s="2375"/>
      <c r="K60" s="2375"/>
      <c r="L60" s="2375"/>
    </row>
    <row r="61" spans="1:12" s="2371" customFormat="1" x14ac:dyDescent="0.25">
      <c r="A61" s="2372">
        <v>1344.08</v>
      </c>
      <c r="B61" s="2373" t="s">
        <v>98</v>
      </c>
      <c r="C61" s="908">
        <v>1448</v>
      </c>
      <c r="D61" s="911">
        <v>3123</v>
      </c>
      <c r="E61" s="2374">
        <v>2122</v>
      </c>
      <c r="F61" s="910" t="s">
        <v>583</v>
      </c>
      <c r="G61" s="2628">
        <v>1319.6</v>
      </c>
      <c r="H61" s="2375"/>
      <c r="I61" s="2364"/>
      <c r="J61" s="2375"/>
      <c r="K61" s="2375"/>
      <c r="L61" s="2375"/>
    </row>
    <row r="62" spans="1:12" s="2371" customFormat="1" x14ac:dyDescent="0.25">
      <c r="A62" s="2372">
        <v>1883.15</v>
      </c>
      <c r="B62" s="2376" t="s">
        <v>98</v>
      </c>
      <c r="C62" s="911">
        <v>1450</v>
      </c>
      <c r="D62" s="911">
        <v>3124</v>
      </c>
      <c r="E62" s="2377">
        <v>2122</v>
      </c>
      <c r="F62" s="910" t="s">
        <v>591</v>
      </c>
      <c r="G62" s="2628">
        <v>1884</v>
      </c>
      <c r="H62" s="2375"/>
      <c r="I62" s="2364"/>
      <c r="J62" s="2375"/>
      <c r="K62" s="2375"/>
      <c r="L62" s="2375"/>
    </row>
    <row r="63" spans="1:12" s="2371" customFormat="1" ht="22.5" x14ac:dyDescent="0.25">
      <c r="A63" s="2372">
        <v>258.24</v>
      </c>
      <c r="B63" s="2373" t="s">
        <v>98</v>
      </c>
      <c r="C63" s="908">
        <v>1452</v>
      </c>
      <c r="D63" s="908">
        <v>3122</v>
      </c>
      <c r="E63" s="2374">
        <v>2122</v>
      </c>
      <c r="F63" s="910" t="s">
        <v>679</v>
      </c>
      <c r="G63" s="2628">
        <v>261.10000000000002</v>
      </c>
      <c r="H63" s="2375"/>
      <c r="I63" s="2364"/>
      <c r="J63" s="2375"/>
      <c r="K63" s="2375"/>
      <c r="L63" s="2375"/>
    </row>
    <row r="64" spans="1:12" s="2371" customFormat="1" ht="13.5" thickBot="1" x14ac:dyDescent="0.3">
      <c r="A64" s="3378">
        <v>770.88</v>
      </c>
      <c r="B64" s="3379" t="s">
        <v>98</v>
      </c>
      <c r="C64" s="917">
        <v>1455</v>
      </c>
      <c r="D64" s="917">
        <v>3113</v>
      </c>
      <c r="E64" s="3380">
        <v>2122</v>
      </c>
      <c r="F64" s="3381" t="s">
        <v>896</v>
      </c>
      <c r="G64" s="2629">
        <v>729</v>
      </c>
      <c r="H64" s="2375"/>
      <c r="I64" s="2364"/>
      <c r="J64" s="2375"/>
      <c r="K64" s="2375"/>
      <c r="L64" s="2375"/>
    </row>
    <row r="65" spans="1:12" s="2371" customFormat="1" x14ac:dyDescent="0.25">
      <c r="A65" s="2364"/>
      <c r="B65" s="2647"/>
      <c r="C65" s="2648"/>
      <c r="D65" s="2648"/>
      <c r="E65" s="2648"/>
      <c r="F65" s="2649"/>
      <c r="G65" s="2364"/>
      <c r="H65" s="2375"/>
      <c r="I65" s="2364"/>
      <c r="J65" s="2375"/>
      <c r="K65" s="2375"/>
      <c r="L65" s="2375"/>
    </row>
    <row r="66" spans="1:12" s="2371" customFormat="1" x14ac:dyDescent="0.25">
      <c r="A66" s="2364"/>
      <c r="B66" s="2647"/>
      <c r="C66" s="2648"/>
      <c r="D66" s="2648"/>
      <c r="E66" s="2648"/>
      <c r="F66" s="2649"/>
      <c r="G66" s="2364"/>
      <c r="H66" s="2375"/>
      <c r="I66" s="2364"/>
      <c r="J66" s="2375"/>
      <c r="K66" s="2375"/>
      <c r="L66" s="2375"/>
    </row>
    <row r="67" spans="1:12" s="2371" customFormat="1" x14ac:dyDescent="0.25">
      <c r="A67" s="2364"/>
      <c r="B67" s="2647"/>
      <c r="C67" s="2648"/>
      <c r="D67" s="2648"/>
      <c r="E67" s="2648"/>
      <c r="F67" s="2649"/>
      <c r="G67" s="2364"/>
      <c r="H67" s="2375"/>
      <c r="I67" s="2364"/>
      <c r="J67" s="2375"/>
      <c r="K67" s="2375"/>
      <c r="L67" s="2375"/>
    </row>
    <row r="68" spans="1:12" s="2371" customFormat="1" ht="13.5" thickBot="1" x14ac:dyDescent="0.3">
      <c r="A68" s="899"/>
      <c r="B68" s="2361"/>
      <c r="C68" s="2362"/>
      <c r="D68" s="2362"/>
      <c r="E68" s="2362"/>
      <c r="F68" s="2362"/>
      <c r="G68" s="2363" t="s">
        <v>881</v>
      </c>
      <c r="H68" s="2375"/>
      <c r="I68" s="2364"/>
      <c r="J68" s="2375"/>
      <c r="K68" s="2375"/>
      <c r="L68" s="2375"/>
    </row>
    <row r="69" spans="1:12" s="2371" customFormat="1" ht="13.5" thickBot="1" x14ac:dyDescent="0.3">
      <c r="A69" s="898" t="s">
        <v>7</v>
      </c>
      <c r="B69" s="3472" t="s">
        <v>882</v>
      </c>
      <c r="C69" s="3473"/>
      <c r="D69" s="3473"/>
      <c r="E69" s="3474"/>
      <c r="F69" s="3323" t="s">
        <v>883</v>
      </c>
      <c r="G69" s="2600" t="s">
        <v>9</v>
      </c>
      <c r="H69" s="2375"/>
      <c r="I69" s="2364"/>
      <c r="J69" s="2375"/>
      <c r="K69" s="2375"/>
      <c r="L69" s="2375"/>
    </row>
    <row r="70" spans="1:12" s="2371" customFormat="1" ht="13.5" thickBot="1" x14ac:dyDescent="0.3">
      <c r="A70" s="3382" t="s">
        <v>10</v>
      </c>
      <c r="B70" s="1483" t="s">
        <v>3</v>
      </c>
      <c r="C70" s="1111" t="s">
        <v>884</v>
      </c>
      <c r="D70" s="1112" t="s">
        <v>885</v>
      </c>
      <c r="E70" s="1484" t="s">
        <v>886</v>
      </c>
      <c r="F70" s="2389" t="s">
        <v>887</v>
      </c>
      <c r="G70" s="3382" t="s">
        <v>10</v>
      </c>
      <c r="H70" s="2375"/>
      <c r="I70" s="2364"/>
      <c r="J70" s="2375"/>
      <c r="K70" s="2375"/>
      <c r="L70" s="2375"/>
    </row>
    <row r="71" spans="1:12" s="2371" customFormat="1" ht="22.5" x14ac:dyDescent="0.25">
      <c r="A71" s="2367">
        <v>112.61</v>
      </c>
      <c r="B71" s="2376" t="s">
        <v>98</v>
      </c>
      <c r="C71" s="911">
        <v>1456</v>
      </c>
      <c r="D71" s="911">
        <v>3113</v>
      </c>
      <c r="E71" s="2377">
        <v>2122</v>
      </c>
      <c r="F71" s="2442" t="s">
        <v>595</v>
      </c>
      <c r="G71" s="2628">
        <v>113</v>
      </c>
      <c r="H71" s="2375"/>
      <c r="I71" s="2364"/>
      <c r="J71" s="2375"/>
      <c r="K71" s="2375"/>
      <c r="L71" s="2375"/>
    </row>
    <row r="72" spans="1:12" s="2371" customFormat="1" x14ac:dyDescent="0.25">
      <c r="A72" s="2372">
        <v>0</v>
      </c>
      <c r="B72" s="2373" t="s">
        <v>98</v>
      </c>
      <c r="C72" s="908">
        <v>1457</v>
      </c>
      <c r="D72" s="908">
        <v>3113</v>
      </c>
      <c r="E72" s="2374">
        <v>2122</v>
      </c>
      <c r="F72" s="2441" t="s">
        <v>623</v>
      </c>
      <c r="G72" s="2630">
        <v>0</v>
      </c>
      <c r="H72" s="2375"/>
      <c r="I72" s="2364"/>
      <c r="J72" s="2375"/>
      <c r="K72" s="2375"/>
      <c r="L72" s="2375"/>
    </row>
    <row r="73" spans="1:12" s="2371" customFormat="1" x14ac:dyDescent="0.25">
      <c r="A73" s="2372">
        <v>0</v>
      </c>
      <c r="B73" s="2373" t="s">
        <v>98</v>
      </c>
      <c r="C73" s="908">
        <v>1459</v>
      </c>
      <c r="D73" s="908">
        <v>3112</v>
      </c>
      <c r="E73" s="2374">
        <v>2122</v>
      </c>
      <c r="F73" s="2441" t="s">
        <v>897</v>
      </c>
      <c r="G73" s="2630">
        <v>0</v>
      </c>
      <c r="H73" s="2375"/>
      <c r="I73" s="2364"/>
      <c r="J73" s="2375"/>
      <c r="K73" s="2375"/>
      <c r="L73" s="2375"/>
    </row>
    <row r="74" spans="1:12" s="2237" customFormat="1" x14ac:dyDescent="0.25">
      <c r="A74" s="2367">
        <v>0</v>
      </c>
      <c r="B74" s="2376" t="s">
        <v>98</v>
      </c>
      <c r="C74" s="911">
        <v>1460</v>
      </c>
      <c r="D74" s="911">
        <v>3113</v>
      </c>
      <c r="E74" s="2473">
        <v>2122</v>
      </c>
      <c r="F74" s="2474" t="s">
        <v>898</v>
      </c>
      <c r="G74" s="2628">
        <v>0</v>
      </c>
      <c r="I74" s="2364"/>
      <c r="J74" s="2496"/>
      <c r="K74" s="2496"/>
      <c r="L74" s="2496"/>
    </row>
    <row r="75" spans="1:12" s="2237" customFormat="1" x14ac:dyDescent="0.25">
      <c r="A75" s="2367">
        <v>32.92</v>
      </c>
      <c r="B75" s="2373" t="s">
        <v>98</v>
      </c>
      <c r="C75" s="908">
        <v>1462</v>
      </c>
      <c r="D75" s="911">
        <v>3113</v>
      </c>
      <c r="E75" s="2443">
        <v>2122</v>
      </c>
      <c r="F75" s="2446" t="s">
        <v>625</v>
      </c>
      <c r="G75" s="2628">
        <v>33</v>
      </c>
      <c r="I75" s="2364"/>
      <c r="J75" s="2496"/>
      <c r="K75" s="2496"/>
      <c r="L75" s="2496"/>
    </row>
    <row r="76" spans="1:12" s="2237" customFormat="1" x14ac:dyDescent="0.25">
      <c r="A76" s="2367">
        <v>0</v>
      </c>
      <c r="B76" s="2373" t="s">
        <v>98</v>
      </c>
      <c r="C76" s="908">
        <v>1463</v>
      </c>
      <c r="D76" s="911">
        <v>3113</v>
      </c>
      <c r="E76" s="2443">
        <v>2122</v>
      </c>
      <c r="F76" s="2446" t="s">
        <v>627</v>
      </c>
      <c r="G76" s="2628">
        <v>0</v>
      </c>
      <c r="I76" s="2364"/>
      <c r="J76" s="2496"/>
      <c r="K76" s="2496"/>
      <c r="L76" s="2496"/>
    </row>
    <row r="77" spans="1:12" s="2237" customFormat="1" x14ac:dyDescent="0.25">
      <c r="A77" s="2372">
        <v>0</v>
      </c>
      <c r="B77" s="2388" t="s">
        <v>98</v>
      </c>
      <c r="C77" s="908">
        <v>1468</v>
      </c>
      <c r="D77" s="915">
        <v>3113</v>
      </c>
      <c r="E77" s="1120">
        <v>2122</v>
      </c>
      <c r="F77" s="2447" t="s">
        <v>673</v>
      </c>
      <c r="G77" s="2630">
        <v>0</v>
      </c>
      <c r="I77" s="2364"/>
      <c r="J77" s="2496"/>
      <c r="K77" s="2496"/>
      <c r="L77" s="2496"/>
    </row>
    <row r="78" spans="1:12" s="2237" customFormat="1" ht="13.5" thickBot="1" x14ac:dyDescent="0.3">
      <c r="A78" s="2463">
        <v>21.54</v>
      </c>
      <c r="B78" s="2378" t="s">
        <v>98</v>
      </c>
      <c r="C78" s="2379">
        <v>1469</v>
      </c>
      <c r="D78" s="917">
        <v>3114</v>
      </c>
      <c r="E78" s="2475">
        <v>2122</v>
      </c>
      <c r="F78" s="2448" t="s">
        <v>671</v>
      </c>
      <c r="G78" s="2629">
        <v>22</v>
      </c>
      <c r="I78" s="2364"/>
      <c r="J78" s="2496"/>
      <c r="K78" s="2496"/>
      <c r="L78" s="2496"/>
    </row>
    <row r="79" spans="1:12" s="2371" customFormat="1" x14ac:dyDescent="0.25">
      <c r="A79" s="2364"/>
      <c r="B79" s="2647"/>
      <c r="C79" s="2648"/>
      <c r="D79" s="2648"/>
      <c r="E79" s="2648"/>
      <c r="F79" s="2649"/>
      <c r="G79" s="2364"/>
      <c r="H79" s="2375"/>
      <c r="I79" s="2364"/>
      <c r="J79" s="2375"/>
      <c r="K79" s="2375"/>
      <c r="L79" s="2375"/>
    </row>
    <row r="80" spans="1:12" s="2237" customFormat="1" ht="12" customHeight="1" thickBot="1" x14ac:dyDescent="0.25">
      <c r="A80" s="2380"/>
      <c r="B80" s="2358"/>
      <c r="C80" s="2381"/>
      <c r="D80" s="2382"/>
      <c r="E80" s="2382"/>
      <c r="F80" s="2383"/>
      <c r="G80" s="2384" t="s">
        <v>881</v>
      </c>
      <c r="I80" s="2364"/>
      <c r="J80" s="2496"/>
      <c r="K80" s="2496"/>
      <c r="L80" s="2496"/>
    </row>
    <row r="81" spans="1:12" s="2237" customFormat="1" ht="13.5" thickBot="1" x14ac:dyDescent="0.3">
      <c r="A81" s="898" t="s">
        <v>7</v>
      </c>
      <c r="B81" s="3472" t="s">
        <v>882</v>
      </c>
      <c r="C81" s="3473"/>
      <c r="D81" s="3473"/>
      <c r="E81" s="3474"/>
      <c r="F81" s="2444" t="s">
        <v>883</v>
      </c>
      <c r="G81" s="2600" t="s">
        <v>9</v>
      </c>
      <c r="I81" s="2364"/>
      <c r="J81" s="2496"/>
      <c r="K81" s="2496"/>
      <c r="L81" s="2496"/>
    </row>
    <row r="82" spans="1:12" s="2237" customFormat="1" ht="13.5" thickBot="1" x14ac:dyDescent="0.3">
      <c r="A82" s="2333" t="s">
        <v>177</v>
      </c>
      <c r="B82" s="2314" t="s">
        <v>3</v>
      </c>
      <c r="C82" s="2385" t="s">
        <v>884</v>
      </c>
      <c r="D82" s="2386" t="s">
        <v>885</v>
      </c>
      <c r="E82" s="2315" t="s">
        <v>886</v>
      </c>
      <c r="F82" s="2445" t="s">
        <v>2541</v>
      </c>
      <c r="G82" s="2387" t="s">
        <v>177</v>
      </c>
      <c r="I82" s="2364"/>
      <c r="J82" s="2496"/>
      <c r="K82" s="2496"/>
      <c r="L82" s="2496"/>
    </row>
    <row r="83" spans="1:12" s="2237" customFormat="1" x14ac:dyDescent="0.25">
      <c r="A83" s="2367">
        <v>24.71</v>
      </c>
      <c r="B83" s="2373" t="s">
        <v>98</v>
      </c>
      <c r="C83" s="908">
        <v>1470</v>
      </c>
      <c r="D83" s="911">
        <v>3133</v>
      </c>
      <c r="E83" s="2443">
        <v>2122</v>
      </c>
      <c r="F83" s="2446" t="s">
        <v>649</v>
      </c>
      <c r="G83" s="2628">
        <v>25</v>
      </c>
      <c r="I83" s="2364"/>
      <c r="J83" s="2496"/>
      <c r="K83" s="2496"/>
      <c r="L83" s="2496"/>
    </row>
    <row r="84" spans="1:12" s="2237" customFormat="1" x14ac:dyDescent="0.25">
      <c r="A84" s="2367">
        <v>580.91999999999996</v>
      </c>
      <c r="B84" s="2373" t="s">
        <v>98</v>
      </c>
      <c r="C84" s="908">
        <v>1471</v>
      </c>
      <c r="D84" s="911">
        <v>3133</v>
      </c>
      <c r="E84" s="2443">
        <v>2122</v>
      </c>
      <c r="F84" s="2446" t="s">
        <v>603</v>
      </c>
      <c r="G84" s="2628">
        <v>581</v>
      </c>
      <c r="I84" s="2364"/>
      <c r="J84" s="2496"/>
      <c r="K84" s="2496"/>
      <c r="L84" s="2496"/>
    </row>
    <row r="85" spans="1:12" s="2237" customFormat="1" x14ac:dyDescent="0.25">
      <c r="A85" s="2372">
        <v>92.37</v>
      </c>
      <c r="B85" s="2388" t="s">
        <v>98</v>
      </c>
      <c r="C85" s="908">
        <v>1472</v>
      </c>
      <c r="D85" s="915">
        <v>3133</v>
      </c>
      <c r="E85" s="1120">
        <v>2122</v>
      </c>
      <c r="F85" s="2447" t="s">
        <v>647</v>
      </c>
      <c r="G85" s="2630">
        <v>93</v>
      </c>
      <c r="I85" s="2364"/>
      <c r="J85" s="2496"/>
      <c r="K85" s="2496"/>
      <c r="L85" s="2496"/>
    </row>
    <row r="86" spans="1:12" s="2237" customFormat="1" x14ac:dyDescent="0.25">
      <c r="A86" s="2367">
        <v>63.17</v>
      </c>
      <c r="B86" s="2373" t="s">
        <v>98</v>
      </c>
      <c r="C86" s="908">
        <v>1473</v>
      </c>
      <c r="D86" s="911">
        <v>3133</v>
      </c>
      <c r="E86" s="2443">
        <v>2122</v>
      </c>
      <c r="F86" s="2446" t="s">
        <v>651</v>
      </c>
      <c r="G86" s="2628">
        <v>50</v>
      </c>
      <c r="I86" s="2364"/>
      <c r="J86" s="2496"/>
      <c r="K86" s="2496"/>
      <c r="L86" s="2496"/>
    </row>
    <row r="87" spans="1:12" s="2237" customFormat="1" x14ac:dyDescent="0.25">
      <c r="A87" s="2367">
        <v>31.9</v>
      </c>
      <c r="B87" s="2373" t="s">
        <v>98</v>
      </c>
      <c r="C87" s="908">
        <v>1474</v>
      </c>
      <c r="D87" s="911">
        <v>3133</v>
      </c>
      <c r="E87" s="2443">
        <v>2122</v>
      </c>
      <c r="F87" s="2446" t="s">
        <v>621</v>
      </c>
      <c r="G87" s="2628">
        <v>58</v>
      </c>
      <c r="I87" s="2364"/>
      <c r="J87" s="2496"/>
      <c r="K87" s="2496"/>
      <c r="L87" s="2496"/>
    </row>
    <row r="88" spans="1:12" s="2237" customFormat="1" x14ac:dyDescent="0.25">
      <c r="A88" s="2367">
        <v>250</v>
      </c>
      <c r="B88" s="2373" t="s">
        <v>98</v>
      </c>
      <c r="C88" s="908">
        <v>1475</v>
      </c>
      <c r="D88" s="911">
        <v>3133</v>
      </c>
      <c r="E88" s="2443">
        <v>2122</v>
      </c>
      <c r="F88" s="2446" t="s">
        <v>597</v>
      </c>
      <c r="G88" s="2628">
        <v>240</v>
      </c>
      <c r="I88" s="2364"/>
      <c r="J88" s="2496"/>
      <c r="K88" s="2496"/>
      <c r="L88" s="2496"/>
    </row>
    <row r="89" spans="1:12" s="2237" customFormat="1" x14ac:dyDescent="0.25">
      <c r="A89" s="2372">
        <v>19.170000000000002</v>
      </c>
      <c r="B89" s="2388" t="s">
        <v>98</v>
      </c>
      <c r="C89" s="908">
        <v>1476</v>
      </c>
      <c r="D89" s="915">
        <v>3133</v>
      </c>
      <c r="E89" s="1120">
        <v>2122</v>
      </c>
      <c r="F89" s="2447" t="s">
        <v>899</v>
      </c>
      <c r="G89" s="2630">
        <v>20</v>
      </c>
      <c r="I89" s="2364"/>
      <c r="J89" s="2496"/>
      <c r="K89" s="2496"/>
      <c r="L89" s="2496"/>
    </row>
    <row r="90" spans="1:12" s="2237" customFormat="1" x14ac:dyDescent="0.25">
      <c r="A90" s="2367">
        <v>0</v>
      </c>
      <c r="B90" s="2373" t="s">
        <v>98</v>
      </c>
      <c r="C90" s="908">
        <v>1491</v>
      </c>
      <c r="D90" s="911">
        <v>3146</v>
      </c>
      <c r="E90" s="2443">
        <v>2122</v>
      </c>
      <c r="F90" s="2446" t="s">
        <v>653</v>
      </c>
      <c r="G90" s="2628">
        <v>0</v>
      </c>
      <c r="I90" s="2364"/>
      <c r="J90" s="2496"/>
      <c r="K90" s="2496"/>
      <c r="L90" s="2496"/>
    </row>
    <row r="91" spans="1:12" s="2237" customFormat="1" x14ac:dyDescent="0.25">
      <c r="A91" s="2367">
        <v>0</v>
      </c>
      <c r="B91" s="2373" t="s">
        <v>98</v>
      </c>
      <c r="C91" s="908">
        <v>1492</v>
      </c>
      <c r="D91" s="911">
        <v>3146</v>
      </c>
      <c r="E91" s="2443">
        <v>2122</v>
      </c>
      <c r="F91" s="2446" t="s">
        <v>900</v>
      </c>
      <c r="G91" s="2628">
        <v>0</v>
      </c>
      <c r="I91" s="2364"/>
      <c r="J91" s="2496"/>
      <c r="K91" s="2496"/>
      <c r="L91" s="2496"/>
    </row>
    <row r="92" spans="1:12" s="2237" customFormat="1" x14ac:dyDescent="0.25">
      <c r="A92" s="2367">
        <v>0</v>
      </c>
      <c r="B92" s="2373" t="s">
        <v>98</v>
      </c>
      <c r="C92" s="908">
        <v>1493</v>
      </c>
      <c r="D92" s="911">
        <v>3146</v>
      </c>
      <c r="E92" s="2443">
        <v>2122</v>
      </c>
      <c r="F92" s="2446" t="s">
        <v>599</v>
      </c>
      <c r="G92" s="2628">
        <v>0</v>
      </c>
      <c r="I92" s="2364"/>
      <c r="J92" s="2496"/>
      <c r="K92" s="2496"/>
      <c r="L92" s="2496"/>
    </row>
    <row r="93" spans="1:12" s="2237" customFormat="1" ht="22.5" x14ac:dyDescent="0.25">
      <c r="A93" s="2372">
        <v>0</v>
      </c>
      <c r="B93" s="2388" t="s">
        <v>98</v>
      </c>
      <c r="C93" s="908">
        <v>1494</v>
      </c>
      <c r="D93" s="915">
        <v>3146</v>
      </c>
      <c r="E93" s="1120">
        <v>2122</v>
      </c>
      <c r="F93" s="2447" t="s">
        <v>677</v>
      </c>
      <c r="G93" s="2630">
        <v>0</v>
      </c>
      <c r="I93" s="2364"/>
      <c r="J93" s="2496"/>
      <c r="K93" s="2496"/>
      <c r="L93" s="2496"/>
    </row>
    <row r="94" spans="1:12" s="2237" customFormat="1" ht="13.5" thickBot="1" x14ac:dyDescent="0.3">
      <c r="A94" s="2463">
        <v>0</v>
      </c>
      <c r="B94" s="2378" t="s">
        <v>98</v>
      </c>
      <c r="C94" s="2379">
        <v>1498</v>
      </c>
      <c r="D94" s="917">
        <v>3146</v>
      </c>
      <c r="E94" s="2475">
        <v>2122</v>
      </c>
      <c r="F94" s="2448" t="s">
        <v>901</v>
      </c>
      <c r="G94" s="2629">
        <v>0</v>
      </c>
      <c r="I94" s="2364"/>
      <c r="J94" s="2496"/>
      <c r="K94" s="2496"/>
      <c r="L94" s="2496"/>
    </row>
    <row r="95" spans="1:12" s="899" customFormat="1" ht="13.5" thickBot="1" x14ac:dyDescent="0.3">
      <c r="A95" s="904">
        <f>SUM(A96:A114)</f>
        <v>9730.8700000000008</v>
      </c>
      <c r="B95" s="1111" t="s">
        <v>3</v>
      </c>
      <c r="C95" s="1111" t="s">
        <v>884</v>
      </c>
      <c r="D95" s="1112" t="s">
        <v>885</v>
      </c>
      <c r="E95" s="1113" t="s">
        <v>886</v>
      </c>
      <c r="F95" s="2389" t="s">
        <v>1065</v>
      </c>
      <c r="G95" s="904">
        <f>SUM(G96:G114)</f>
        <v>10073.859999999999</v>
      </c>
      <c r="I95" s="2375"/>
      <c r="J95" s="2503"/>
      <c r="K95" s="2503"/>
      <c r="L95" s="2503"/>
    </row>
    <row r="96" spans="1:12" s="899" customFormat="1" ht="12.75" customHeight="1" x14ac:dyDescent="0.25">
      <c r="A96" s="2390">
        <v>1199.03</v>
      </c>
      <c r="B96" s="905" t="s">
        <v>98</v>
      </c>
      <c r="C96" s="1114">
        <v>1501</v>
      </c>
      <c r="D96" s="1115">
        <v>4357</v>
      </c>
      <c r="E96" s="1116">
        <v>2122</v>
      </c>
      <c r="F96" s="1117" t="s">
        <v>1066</v>
      </c>
      <c r="G96" s="2631">
        <v>1192.08</v>
      </c>
      <c r="I96" s="2391"/>
      <c r="J96" s="2503"/>
      <c r="K96" s="2503"/>
      <c r="L96" s="2503"/>
    </row>
    <row r="97" spans="1:12" s="899" customFormat="1" x14ac:dyDescent="0.25">
      <c r="A97" s="2390">
        <v>115.78</v>
      </c>
      <c r="B97" s="912" t="s">
        <v>98</v>
      </c>
      <c r="C97" s="1118">
        <v>1502</v>
      </c>
      <c r="D97" s="1119">
        <v>4312</v>
      </c>
      <c r="E97" s="1120">
        <v>2122</v>
      </c>
      <c r="F97" s="2392" t="s">
        <v>1067</v>
      </c>
      <c r="G97" s="2631">
        <v>115.78</v>
      </c>
      <c r="I97" s="2391"/>
      <c r="J97" s="2503"/>
      <c r="K97" s="2503"/>
      <c r="L97" s="2503"/>
    </row>
    <row r="98" spans="1:12" s="899" customFormat="1" x14ac:dyDescent="0.25">
      <c r="A98" s="2390">
        <v>454.22</v>
      </c>
      <c r="B98" s="912" t="s">
        <v>98</v>
      </c>
      <c r="C98" s="1118">
        <v>1504</v>
      </c>
      <c r="D98" s="1119">
        <v>4357</v>
      </c>
      <c r="E98" s="1120">
        <v>2122</v>
      </c>
      <c r="F98" s="2392" t="s">
        <v>1068</v>
      </c>
      <c r="G98" s="2631">
        <v>341.7</v>
      </c>
      <c r="I98" s="2391"/>
      <c r="J98" s="2503"/>
      <c r="K98" s="2503"/>
      <c r="L98" s="2503"/>
    </row>
    <row r="99" spans="1:12" s="899" customFormat="1" x14ac:dyDescent="0.25">
      <c r="A99" s="2390">
        <v>264.89</v>
      </c>
      <c r="B99" s="912" t="s">
        <v>98</v>
      </c>
      <c r="C99" s="1118">
        <v>1505</v>
      </c>
      <c r="D99" s="1119">
        <v>4357</v>
      </c>
      <c r="E99" s="1120">
        <v>2122</v>
      </c>
      <c r="F99" s="2392" t="s">
        <v>1069</v>
      </c>
      <c r="G99" s="2631">
        <v>730.63</v>
      </c>
      <c r="I99" s="2391"/>
      <c r="J99" s="2503"/>
      <c r="K99" s="2503"/>
      <c r="L99" s="2503"/>
    </row>
    <row r="100" spans="1:12" s="899" customFormat="1" x14ac:dyDescent="0.25">
      <c r="A100" s="2390">
        <v>1.32</v>
      </c>
      <c r="B100" s="912" t="s">
        <v>98</v>
      </c>
      <c r="C100" s="1118">
        <v>1507</v>
      </c>
      <c r="D100" s="1119">
        <v>4356</v>
      </c>
      <c r="E100" s="1120">
        <v>2122</v>
      </c>
      <c r="F100" s="2392" t="s">
        <v>1070</v>
      </c>
      <c r="G100" s="2631">
        <v>35.299999999999997</v>
      </c>
      <c r="I100" s="2391"/>
      <c r="J100" s="2503"/>
      <c r="K100" s="2503"/>
      <c r="L100" s="2503"/>
    </row>
    <row r="101" spans="1:12" s="899" customFormat="1" x14ac:dyDescent="0.25">
      <c r="A101" s="2390">
        <v>110.94</v>
      </c>
      <c r="B101" s="912" t="s">
        <v>98</v>
      </c>
      <c r="C101" s="1118">
        <v>1508</v>
      </c>
      <c r="D101" s="1119">
        <v>4357</v>
      </c>
      <c r="E101" s="1120">
        <v>2122</v>
      </c>
      <c r="F101" s="2392" t="s">
        <v>1071</v>
      </c>
      <c r="G101" s="2631">
        <v>110.94</v>
      </c>
      <c r="I101" s="2391"/>
      <c r="J101" s="2503"/>
      <c r="K101" s="2503"/>
      <c r="L101" s="2503"/>
    </row>
    <row r="102" spans="1:12" s="899" customFormat="1" x14ac:dyDescent="0.25">
      <c r="A102" s="2390">
        <v>279.81</v>
      </c>
      <c r="B102" s="912" t="s">
        <v>98</v>
      </c>
      <c r="C102" s="1118">
        <v>1509</v>
      </c>
      <c r="D102" s="1119">
        <v>4357</v>
      </c>
      <c r="E102" s="1120">
        <v>2122</v>
      </c>
      <c r="F102" s="2392" t="s">
        <v>1072</v>
      </c>
      <c r="G102" s="2631">
        <v>323.42</v>
      </c>
      <c r="I102" s="2391"/>
      <c r="J102" s="2503"/>
      <c r="K102" s="2503"/>
      <c r="L102" s="2503"/>
    </row>
    <row r="103" spans="1:12" s="899" customFormat="1" x14ac:dyDescent="0.25">
      <c r="A103" s="2390">
        <v>816.13</v>
      </c>
      <c r="B103" s="912" t="s">
        <v>98</v>
      </c>
      <c r="C103" s="1118">
        <v>1510</v>
      </c>
      <c r="D103" s="1119">
        <v>4357</v>
      </c>
      <c r="E103" s="1120">
        <v>2122</v>
      </c>
      <c r="F103" s="2392" t="s">
        <v>1073</v>
      </c>
      <c r="G103" s="2631">
        <v>906.98</v>
      </c>
      <c r="I103" s="2391"/>
      <c r="J103" s="2503"/>
      <c r="K103" s="2503"/>
      <c r="L103" s="2503"/>
    </row>
    <row r="104" spans="1:12" s="899" customFormat="1" x14ac:dyDescent="0.25">
      <c r="A104" s="2390">
        <v>448.03</v>
      </c>
      <c r="B104" s="912" t="s">
        <v>98</v>
      </c>
      <c r="C104" s="1118">
        <v>1512</v>
      </c>
      <c r="D104" s="1119">
        <v>4357</v>
      </c>
      <c r="E104" s="1120">
        <v>2122</v>
      </c>
      <c r="F104" s="2392" t="s">
        <v>1074</v>
      </c>
      <c r="G104" s="2631">
        <v>490.79</v>
      </c>
      <c r="I104" s="2391"/>
      <c r="J104" s="2503"/>
      <c r="K104" s="2503"/>
      <c r="L104" s="2503"/>
    </row>
    <row r="105" spans="1:12" s="899" customFormat="1" x14ac:dyDescent="0.25">
      <c r="A105" s="2390">
        <v>1209.6199999999999</v>
      </c>
      <c r="B105" s="912" t="s">
        <v>98</v>
      </c>
      <c r="C105" s="1118">
        <v>1513</v>
      </c>
      <c r="D105" s="1119">
        <v>4357</v>
      </c>
      <c r="E105" s="1120">
        <v>2122</v>
      </c>
      <c r="F105" s="2392" t="s">
        <v>1075</v>
      </c>
      <c r="G105" s="2631">
        <v>1213.56</v>
      </c>
      <c r="I105" s="2391"/>
      <c r="J105" s="2503"/>
      <c r="K105" s="2503"/>
      <c r="L105" s="2503"/>
    </row>
    <row r="106" spans="1:12" s="899" customFormat="1" x14ac:dyDescent="0.25">
      <c r="A106" s="2390">
        <v>421.59</v>
      </c>
      <c r="B106" s="912" t="s">
        <v>98</v>
      </c>
      <c r="C106" s="1118">
        <v>1514</v>
      </c>
      <c r="D106" s="1119">
        <v>4357</v>
      </c>
      <c r="E106" s="1120">
        <v>2122</v>
      </c>
      <c r="F106" s="2392" t="s">
        <v>1076</v>
      </c>
      <c r="G106" s="2631">
        <v>457.04</v>
      </c>
      <c r="I106" s="2391"/>
      <c r="J106" s="2503"/>
      <c r="K106" s="2503"/>
      <c r="L106" s="2503"/>
    </row>
    <row r="107" spans="1:12" s="899" customFormat="1" x14ac:dyDescent="0.25">
      <c r="A107" s="2390">
        <v>136.99</v>
      </c>
      <c r="B107" s="912" t="s">
        <v>98</v>
      </c>
      <c r="C107" s="1118">
        <v>1515</v>
      </c>
      <c r="D107" s="1119">
        <v>4357</v>
      </c>
      <c r="E107" s="1120">
        <v>2122</v>
      </c>
      <c r="F107" s="2392" t="s">
        <v>1077</v>
      </c>
      <c r="G107" s="2631">
        <v>156.01</v>
      </c>
      <c r="I107" s="2391"/>
      <c r="J107" s="2503"/>
      <c r="K107" s="2503"/>
      <c r="L107" s="2503"/>
    </row>
    <row r="108" spans="1:12" s="899" customFormat="1" x14ac:dyDescent="0.25">
      <c r="A108" s="2390">
        <v>1096.98</v>
      </c>
      <c r="B108" s="912" t="s">
        <v>98</v>
      </c>
      <c r="C108" s="1118">
        <v>1516</v>
      </c>
      <c r="D108" s="1119">
        <v>4357</v>
      </c>
      <c r="E108" s="1120">
        <v>2122</v>
      </c>
      <c r="F108" s="2392" t="s">
        <v>1078</v>
      </c>
      <c r="G108" s="2631">
        <v>1096.97</v>
      </c>
      <c r="I108" s="2391"/>
      <c r="J108" s="2503"/>
      <c r="K108" s="2503"/>
      <c r="L108" s="2503"/>
    </row>
    <row r="109" spans="1:12" s="899" customFormat="1" x14ac:dyDescent="0.25">
      <c r="A109" s="2390">
        <v>1704.81</v>
      </c>
      <c r="B109" s="912" t="s">
        <v>98</v>
      </c>
      <c r="C109" s="1118">
        <v>1517</v>
      </c>
      <c r="D109" s="1119">
        <v>4357</v>
      </c>
      <c r="E109" s="1120">
        <v>2122</v>
      </c>
      <c r="F109" s="2392" t="s">
        <v>1079</v>
      </c>
      <c r="G109" s="2631">
        <v>1506.05</v>
      </c>
      <c r="I109" s="2391"/>
      <c r="J109" s="2503"/>
      <c r="K109" s="2503"/>
      <c r="L109" s="2503"/>
    </row>
    <row r="110" spans="1:12" s="899" customFormat="1" x14ac:dyDescent="0.25">
      <c r="A110" s="2390">
        <v>21.37</v>
      </c>
      <c r="B110" s="912" t="s">
        <v>98</v>
      </c>
      <c r="C110" s="1118">
        <v>1519</v>
      </c>
      <c r="D110" s="1119">
        <v>4357</v>
      </c>
      <c r="E110" s="1120">
        <v>2122</v>
      </c>
      <c r="F110" s="2392" t="s">
        <v>1080</v>
      </c>
      <c r="G110" s="2631">
        <v>21.38</v>
      </c>
      <c r="I110" s="2391"/>
      <c r="J110" s="2503"/>
      <c r="K110" s="2503"/>
      <c r="L110" s="2503"/>
    </row>
    <row r="111" spans="1:12" s="899" customFormat="1" x14ac:dyDescent="0.25">
      <c r="A111" s="2390">
        <v>107.11</v>
      </c>
      <c r="B111" s="912" t="s">
        <v>98</v>
      </c>
      <c r="C111" s="1118">
        <v>1520</v>
      </c>
      <c r="D111" s="1119">
        <v>4356</v>
      </c>
      <c r="E111" s="1120">
        <v>2122</v>
      </c>
      <c r="F111" s="2392" t="s">
        <v>1081</v>
      </c>
      <c r="G111" s="2631">
        <v>174.08</v>
      </c>
      <c r="I111" s="2391"/>
      <c r="J111" s="2503"/>
      <c r="K111" s="2503"/>
      <c r="L111" s="2503"/>
    </row>
    <row r="112" spans="1:12" s="899" customFormat="1" x14ac:dyDescent="0.25">
      <c r="A112" s="2390">
        <v>348.73</v>
      </c>
      <c r="B112" s="907" t="s">
        <v>98</v>
      </c>
      <c r="C112" s="1118">
        <v>1521</v>
      </c>
      <c r="D112" s="1121">
        <v>4357</v>
      </c>
      <c r="E112" s="1120">
        <v>2122</v>
      </c>
      <c r="F112" s="2392" t="s">
        <v>1082</v>
      </c>
      <c r="G112" s="2631">
        <v>198.48</v>
      </c>
      <c r="I112" s="2391"/>
      <c r="J112" s="2503"/>
      <c r="K112" s="2503"/>
      <c r="L112" s="2503"/>
    </row>
    <row r="113" spans="1:12" s="899" customFormat="1" x14ac:dyDescent="0.25">
      <c r="A113" s="2390">
        <v>179.11</v>
      </c>
      <c r="B113" s="907" t="s">
        <v>98</v>
      </c>
      <c r="C113" s="1118">
        <v>1522</v>
      </c>
      <c r="D113" s="1121">
        <v>4357</v>
      </c>
      <c r="E113" s="1120">
        <v>2122</v>
      </c>
      <c r="F113" s="2392" t="s">
        <v>1083</v>
      </c>
      <c r="G113" s="2631">
        <v>188.28</v>
      </c>
      <c r="I113" s="2391"/>
      <c r="J113" s="2503"/>
      <c r="K113" s="2503"/>
      <c r="L113" s="2503"/>
    </row>
    <row r="114" spans="1:12" s="2237" customFormat="1" ht="13.5" thickBot="1" x14ac:dyDescent="0.3">
      <c r="A114" s="2393">
        <v>814.41</v>
      </c>
      <c r="B114" s="907" t="s">
        <v>98</v>
      </c>
      <c r="C114" s="1122">
        <v>1523</v>
      </c>
      <c r="D114" s="1123">
        <v>3529</v>
      </c>
      <c r="E114" s="1124">
        <v>2122</v>
      </c>
      <c r="F114" s="2394" t="s">
        <v>1084</v>
      </c>
      <c r="G114" s="2632">
        <v>814.39</v>
      </c>
      <c r="I114" s="2391"/>
      <c r="J114" s="2496"/>
      <c r="K114" s="2496"/>
      <c r="L114" s="2496"/>
    </row>
    <row r="115" spans="1:12" s="2237" customFormat="1" ht="13.5" thickBot="1" x14ac:dyDescent="0.3">
      <c r="A115" s="2395">
        <v>0</v>
      </c>
      <c r="B115" s="2314" t="s">
        <v>3</v>
      </c>
      <c r="C115" s="2385" t="s">
        <v>884</v>
      </c>
      <c r="D115" s="2386" t="s">
        <v>885</v>
      </c>
      <c r="E115" s="2317" t="s">
        <v>886</v>
      </c>
      <c r="F115" s="2335" t="s">
        <v>1263</v>
      </c>
      <c r="G115" s="2396">
        <v>0</v>
      </c>
      <c r="I115" s="2235"/>
      <c r="J115" s="2496"/>
      <c r="K115" s="2496"/>
      <c r="L115" s="2496"/>
    </row>
    <row r="116" spans="1:12" s="899" customFormat="1" ht="13.5" thickBot="1" x14ac:dyDescent="0.3">
      <c r="A116" s="2397">
        <v>0</v>
      </c>
      <c r="B116" s="2398" t="s">
        <v>98</v>
      </c>
      <c r="C116" s="2399">
        <v>1601</v>
      </c>
      <c r="D116" s="2469">
        <v>2212</v>
      </c>
      <c r="E116" s="2400">
        <v>2122</v>
      </c>
      <c r="F116" s="2401" t="s">
        <v>1264</v>
      </c>
      <c r="G116" s="2633">
        <v>0</v>
      </c>
      <c r="I116" s="2503"/>
      <c r="J116" s="2503"/>
      <c r="K116" s="2503"/>
      <c r="L116" s="2503"/>
    </row>
    <row r="117" spans="1:12" s="899" customFormat="1" ht="12.75" customHeight="1" thickBot="1" x14ac:dyDescent="0.3">
      <c r="A117" s="2402">
        <f>SUM(A118:A122)</f>
        <v>4536.26</v>
      </c>
      <c r="B117" s="1483" t="s">
        <v>3</v>
      </c>
      <c r="C117" s="1111" t="s">
        <v>884</v>
      </c>
      <c r="D117" s="1112" t="s">
        <v>885</v>
      </c>
      <c r="E117" s="1484" t="s">
        <v>886</v>
      </c>
      <c r="F117" s="1485" t="s">
        <v>1722</v>
      </c>
      <c r="G117" s="904">
        <f>SUM(G118:G122)</f>
        <v>5198.79</v>
      </c>
      <c r="H117" s="2371"/>
      <c r="I117" s="2370"/>
      <c r="J117" s="2489"/>
      <c r="K117" s="2375"/>
      <c r="L117" s="2503"/>
    </row>
    <row r="118" spans="1:12" s="899" customFormat="1" x14ac:dyDescent="0.25">
      <c r="A118" s="1872">
        <v>2771.05</v>
      </c>
      <c r="B118" s="912" t="s">
        <v>98</v>
      </c>
      <c r="C118" s="2403">
        <v>1701</v>
      </c>
      <c r="D118" s="1486">
        <v>3314</v>
      </c>
      <c r="E118" s="913">
        <v>2122</v>
      </c>
      <c r="F118" s="2404" t="s">
        <v>1723</v>
      </c>
      <c r="G118" s="2634">
        <v>2746.2910000000002</v>
      </c>
      <c r="H118" s="2371"/>
      <c r="I118" s="2375"/>
      <c r="J118" s="2375"/>
      <c r="K118" s="2375"/>
      <c r="L118" s="2503"/>
    </row>
    <row r="119" spans="1:12" s="899" customFormat="1" x14ac:dyDescent="0.25">
      <c r="A119" s="1872">
        <v>1066.68</v>
      </c>
      <c r="B119" s="912" t="s">
        <v>98</v>
      </c>
      <c r="C119" s="1118">
        <v>1702</v>
      </c>
      <c r="D119" s="1486">
        <v>3315</v>
      </c>
      <c r="E119" s="909">
        <v>2122</v>
      </c>
      <c r="F119" s="2405" t="s">
        <v>1724</v>
      </c>
      <c r="G119" s="2634">
        <v>1338.3119999999999</v>
      </c>
      <c r="H119" s="2371"/>
      <c r="I119" s="2375"/>
      <c r="J119" s="2375"/>
      <c r="K119" s="2375"/>
      <c r="L119" s="2503"/>
    </row>
    <row r="120" spans="1:12" s="899" customFormat="1" x14ac:dyDescent="0.25">
      <c r="A120" s="1529">
        <v>78.959999999999994</v>
      </c>
      <c r="B120" s="912" t="s">
        <v>98</v>
      </c>
      <c r="C120" s="1118">
        <v>1703</v>
      </c>
      <c r="D120" s="1486">
        <v>3315</v>
      </c>
      <c r="E120" s="909">
        <v>2122</v>
      </c>
      <c r="F120" s="2405" t="s">
        <v>1725</v>
      </c>
      <c r="G120" s="2579">
        <v>476.64600000000002</v>
      </c>
      <c r="H120" s="2371"/>
      <c r="I120" s="2375"/>
      <c r="J120" s="2375"/>
      <c r="K120" s="2375"/>
      <c r="L120" s="2503"/>
    </row>
    <row r="121" spans="1:12" s="899" customFormat="1" x14ac:dyDescent="0.25">
      <c r="A121" s="1529">
        <v>388.09</v>
      </c>
      <c r="B121" s="912" t="s">
        <v>98</v>
      </c>
      <c r="C121" s="1118">
        <v>1704</v>
      </c>
      <c r="D121" s="1486">
        <v>3315</v>
      </c>
      <c r="E121" s="909">
        <v>2122</v>
      </c>
      <c r="F121" s="2405" t="s">
        <v>1726</v>
      </c>
      <c r="G121" s="2579">
        <v>395.125</v>
      </c>
      <c r="H121" s="2371"/>
      <c r="I121" s="2375"/>
      <c r="J121" s="2375"/>
      <c r="K121" s="2375"/>
      <c r="L121" s="2503"/>
    </row>
    <row r="122" spans="1:12" s="2237" customFormat="1" ht="13.5" thickBot="1" x14ac:dyDescent="0.3">
      <c r="A122" s="1648">
        <v>231.48</v>
      </c>
      <c r="B122" s="916" t="s">
        <v>98</v>
      </c>
      <c r="C122" s="2406">
        <v>1705</v>
      </c>
      <c r="D122" s="2407">
        <v>3315</v>
      </c>
      <c r="E122" s="2408">
        <v>2122</v>
      </c>
      <c r="F122" s="2409" t="s">
        <v>1727</v>
      </c>
      <c r="G122" s="2635">
        <v>242.416</v>
      </c>
      <c r="H122" s="2236"/>
      <c r="I122" s="2235"/>
      <c r="J122" s="2235"/>
      <c r="K122" s="2235"/>
      <c r="L122" s="2496"/>
    </row>
    <row r="123" spans="1:12" s="2237" customFormat="1" ht="13.5" thickBot="1" x14ac:dyDescent="0.3">
      <c r="A123" s="2336">
        <f>A124</f>
        <v>232</v>
      </c>
      <c r="B123" s="2314" t="s">
        <v>3</v>
      </c>
      <c r="C123" s="2385" t="s">
        <v>884</v>
      </c>
      <c r="D123" s="2386" t="s">
        <v>885</v>
      </c>
      <c r="E123" s="2317" t="s">
        <v>886</v>
      </c>
      <c r="F123" s="2335" t="s">
        <v>2542</v>
      </c>
      <c r="G123" s="2336">
        <f>G124</f>
        <v>232</v>
      </c>
      <c r="H123" s="2236"/>
      <c r="I123" s="2297"/>
      <c r="J123" s="2293"/>
      <c r="K123" s="2235"/>
      <c r="L123" s="2496"/>
    </row>
    <row r="124" spans="1:12" s="2237" customFormat="1" ht="13.5" thickBot="1" x14ac:dyDescent="0.3">
      <c r="A124" s="2463">
        <v>232</v>
      </c>
      <c r="B124" s="2352" t="s">
        <v>98</v>
      </c>
      <c r="C124" s="2464">
        <v>1801</v>
      </c>
      <c r="D124" s="2470">
        <v>3792</v>
      </c>
      <c r="E124" s="2400">
        <v>2122</v>
      </c>
      <c r="F124" s="2465" t="s">
        <v>1906</v>
      </c>
      <c r="G124" s="2629">
        <v>232</v>
      </c>
      <c r="H124" s="2236"/>
      <c r="I124" s="2235"/>
      <c r="J124" s="2235"/>
      <c r="K124" s="2235"/>
      <c r="L124" s="2496"/>
    </row>
    <row r="125" spans="1:12" s="2237" customFormat="1" ht="12.75" customHeight="1" thickBot="1" x14ac:dyDescent="0.3">
      <c r="A125" s="2336">
        <f>SUM(A126:A127)</f>
        <v>0</v>
      </c>
      <c r="B125" s="2314" t="s">
        <v>3</v>
      </c>
      <c r="C125" s="2385" t="s">
        <v>884</v>
      </c>
      <c r="D125" s="2386" t="s">
        <v>885</v>
      </c>
      <c r="E125" s="2317" t="s">
        <v>886</v>
      </c>
      <c r="F125" s="2335" t="s">
        <v>1978</v>
      </c>
      <c r="G125" s="2336">
        <f>SUM(G126:G127)</f>
        <v>0</v>
      </c>
      <c r="I125" s="2496"/>
      <c r="J125" s="2496"/>
      <c r="K125" s="2496"/>
      <c r="L125" s="2496"/>
    </row>
    <row r="126" spans="1:12" s="2237" customFormat="1" x14ac:dyDescent="0.25">
      <c r="A126" s="2466">
        <v>0</v>
      </c>
      <c r="B126" s="2338" t="s">
        <v>98</v>
      </c>
      <c r="C126" s="2410">
        <v>1907</v>
      </c>
      <c r="D126" s="2471">
        <v>3523</v>
      </c>
      <c r="E126" s="2467">
        <v>2122</v>
      </c>
      <c r="F126" s="2468" t="s">
        <v>1979</v>
      </c>
      <c r="G126" s="2625">
        <v>0</v>
      </c>
      <c r="I126" s="2496"/>
      <c r="J126" s="2496"/>
      <c r="K126" s="2496"/>
      <c r="L126" s="2496"/>
    </row>
    <row r="127" spans="1:12" s="2237" customFormat="1" ht="13.5" thickBot="1" x14ac:dyDescent="0.3">
      <c r="A127" s="2411">
        <v>0</v>
      </c>
      <c r="B127" s="2412" t="s">
        <v>98</v>
      </c>
      <c r="C127" s="2413">
        <v>1910</v>
      </c>
      <c r="D127" s="2472">
        <v>3533</v>
      </c>
      <c r="E127" s="2414">
        <v>2122</v>
      </c>
      <c r="F127" s="2415" t="s">
        <v>1980</v>
      </c>
      <c r="G127" s="2636">
        <v>0</v>
      </c>
      <c r="I127" s="2496"/>
      <c r="J127" s="2496"/>
      <c r="K127" s="2496"/>
      <c r="L127" s="2496"/>
    </row>
    <row r="128" spans="1:12" s="2237" customFormat="1" ht="18" customHeight="1" thickBot="1" x14ac:dyDescent="0.25">
      <c r="G128" s="2384" t="s">
        <v>881</v>
      </c>
      <c r="I128" s="2496"/>
      <c r="J128" s="2502"/>
      <c r="K128" s="2496"/>
      <c r="L128" s="2496"/>
    </row>
    <row r="129" spans="1:12" s="2237" customFormat="1" ht="13.5" thickBot="1" x14ac:dyDescent="0.3">
      <c r="A129" s="898" t="s">
        <v>7</v>
      </c>
      <c r="B129" s="3472" t="s">
        <v>882</v>
      </c>
      <c r="C129" s="3473"/>
      <c r="D129" s="3473"/>
      <c r="E129" s="3474"/>
      <c r="F129" s="2311" t="s">
        <v>883</v>
      </c>
      <c r="G129" s="2600" t="s">
        <v>9</v>
      </c>
      <c r="H129" s="2304"/>
      <c r="I129" s="2496"/>
      <c r="J129" s="2496"/>
      <c r="K129" s="2496"/>
      <c r="L129" s="2496"/>
    </row>
    <row r="130" spans="1:12" s="2237" customFormat="1" ht="13.5" thickBot="1" x14ac:dyDescent="0.3">
      <c r="A130" s="2640">
        <f>SUM(A131:A138)</f>
        <v>31098</v>
      </c>
      <c r="B130" s="2314" t="s">
        <v>3</v>
      </c>
      <c r="C130" s="2385" t="s">
        <v>5</v>
      </c>
      <c r="D130" s="2386" t="s">
        <v>885</v>
      </c>
      <c r="E130" s="2317" t="s">
        <v>886</v>
      </c>
      <c r="F130" s="2335" t="s">
        <v>1266</v>
      </c>
      <c r="G130" s="2336">
        <f>SUM(G131:G138)</f>
        <v>33963.46</v>
      </c>
      <c r="I130" s="2496"/>
      <c r="J130" s="2496"/>
      <c r="K130" s="2496"/>
      <c r="L130" s="2496"/>
    </row>
    <row r="131" spans="1:12" s="2237" customFormat="1" x14ac:dyDescent="0.25">
      <c r="A131" s="2641">
        <v>0</v>
      </c>
      <c r="B131" s="2338" t="s">
        <v>98</v>
      </c>
      <c r="C131" s="2416" t="s">
        <v>36</v>
      </c>
      <c r="D131" s="2417" t="s">
        <v>10</v>
      </c>
      <c r="E131" s="2278">
        <v>2420</v>
      </c>
      <c r="F131" s="2418" t="s">
        <v>2511</v>
      </c>
      <c r="G131" s="2637">
        <v>0</v>
      </c>
      <c r="H131" s="2247"/>
      <c r="I131" s="2496"/>
      <c r="J131" s="2496"/>
      <c r="K131" s="2496"/>
      <c r="L131" s="2496"/>
    </row>
    <row r="132" spans="1:12" s="2237" customFormat="1" x14ac:dyDescent="0.25">
      <c r="A132" s="2642">
        <v>5000</v>
      </c>
      <c r="B132" s="2344" t="s">
        <v>98</v>
      </c>
      <c r="C132" s="2419" t="s">
        <v>38</v>
      </c>
      <c r="D132" s="2322">
        <v>6310</v>
      </c>
      <c r="E132" s="2420">
        <v>2141</v>
      </c>
      <c r="F132" s="2421" t="s">
        <v>2543</v>
      </c>
      <c r="G132" s="2638">
        <v>0</v>
      </c>
      <c r="H132" s="2247"/>
      <c r="I132" s="2496"/>
      <c r="J132" s="2496"/>
      <c r="K132" s="2496"/>
      <c r="L132" s="2496"/>
    </row>
    <row r="133" spans="1:12" s="2237" customFormat="1" x14ac:dyDescent="0.25">
      <c r="A133" s="2643">
        <v>6000</v>
      </c>
      <c r="B133" s="2344" t="s">
        <v>98</v>
      </c>
      <c r="C133" s="3478" t="s">
        <v>22</v>
      </c>
      <c r="D133" s="2423">
        <v>2229</v>
      </c>
      <c r="E133" s="2350">
        <v>2119</v>
      </c>
      <c r="F133" s="2424" t="s">
        <v>2544</v>
      </c>
      <c r="G133" s="2626">
        <v>6000</v>
      </c>
      <c r="I133" s="2293"/>
      <c r="J133" s="2235"/>
      <c r="K133" s="2496"/>
      <c r="L133" s="2496"/>
    </row>
    <row r="134" spans="1:12" s="2237" customFormat="1" x14ac:dyDescent="0.25">
      <c r="A134" s="2643">
        <v>2000</v>
      </c>
      <c r="B134" s="2344" t="s">
        <v>98</v>
      </c>
      <c r="C134" s="3480"/>
      <c r="D134" s="2423">
        <v>2299</v>
      </c>
      <c r="E134" s="2350">
        <v>2212</v>
      </c>
      <c r="F134" s="2424" t="s">
        <v>2545</v>
      </c>
      <c r="G134" s="2626">
        <v>2000</v>
      </c>
      <c r="H134" s="2247"/>
      <c r="I134" s="2235"/>
      <c r="J134" s="2235"/>
      <c r="K134" s="2496"/>
      <c r="L134" s="2496"/>
    </row>
    <row r="135" spans="1:12" s="2237" customFormat="1" x14ac:dyDescent="0.25">
      <c r="A135" s="2643">
        <v>6020</v>
      </c>
      <c r="B135" s="2344" t="s">
        <v>98</v>
      </c>
      <c r="C135" s="3481"/>
      <c r="D135" s="2423">
        <v>2292</v>
      </c>
      <c r="E135" s="2350">
        <v>2329</v>
      </c>
      <c r="F135" s="2424" t="s">
        <v>2546</v>
      </c>
      <c r="G135" s="2626">
        <v>6020</v>
      </c>
      <c r="H135" s="2247"/>
      <c r="I135" s="2508"/>
      <c r="J135" s="2235"/>
      <c r="K135" s="2496"/>
      <c r="L135" s="2496"/>
    </row>
    <row r="136" spans="1:12" s="2237" customFormat="1" x14ac:dyDescent="0.25">
      <c r="A136" s="2642">
        <v>640</v>
      </c>
      <c r="B136" s="2344" t="s">
        <v>98</v>
      </c>
      <c r="C136" s="2422" t="s">
        <v>44</v>
      </c>
      <c r="D136" s="2423">
        <v>6172</v>
      </c>
      <c r="E136" s="2350">
        <v>2324</v>
      </c>
      <c r="F136" s="2424" t="s">
        <v>2547</v>
      </c>
      <c r="G136" s="2626">
        <v>640</v>
      </c>
      <c r="H136" s="2247"/>
      <c r="I136" s="2508"/>
      <c r="J136" s="2235"/>
      <c r="K136" s="2496"/>
      <c r="L136" s="2496"/>
    </row>
    <row r="137" spans="1:12" s="2237" customFormat="1" x14ac:dyDescent="0.25">
      <c r="A137" s="2644">
        <v>11000</v>
      </c>
      <c r="B137" s="2348" t="s">
        <v>98</v>
      </c>
      <c r="C137" s="3478" t="s">
        <v>14</v>
      </c>
      <c r="D137" s="2423">
        <v>3613</v>
      </c>
      <c r="E137" s="2350">
        <v>2132</v>
      </c>
      <c r="F137" s="2424" t="s">
        <v>2548</v>
      </c>
      <c r="G137" s="2626">
        <f>11000+1522.34-570.88</f>
        <v>11951.460000000001</v>
      </c>
      <c r="H137" s="2236"/>
      <c r="I137" s="2509"/>
      <c r="J137" s="2235"/>
      <c r="K137" s="2496"/>
      <c r="L137" s="2496"/>
    </row>
    <row r="138" spans="1:12" s="2237" customFormat="1" ht="13.5" thickBot="1" x14ac:dyDescent="0.3">
      <c r="A138" s="2645">
        <v>438</v>
      </c>
      <c r="B138" s="2352" t="s">
        <v>98</v>
      </c>
      <c r="C138" s="3479"/>
      <c r="D138" s="2425">
        <v>3613</v>
      </c>
      <c r="E138" s="2426">
        <v>2132</v>
      </c>
      <c r="F138" s="2427" t="s">
        <v>2549</v>
      </c>
      <c r="G138" s="2624">
        <f>8416-1064</f>
        <v>7352</v>
      </c>
      <c r="H138" s="2236"/>
      <c r="I138" s="2509"/>
      <c r="J138" s="2235"/>
      <c r="K138" s="2496"/>
      <c r="L138" s="2496"/>
    </row>
    <row r="139" spans="1:12" s="2237" customFormat="1" ht="16.5" customHeight="1" thickBot="1" x14ac:dyDescent="0.25">
      <c r="E139" s="2358"/>
      <c r="F139" s="2428"/>
      <c r="G139" s="2384" t="s">
        <v>881</v>
      </c>
      <c r="H139" s="2236"/>
      <c r="I139" s="2297"/>
      <c r="J139" s="2235"/>
      <c r="K139" s="2496"/>
      <c r="L139" s="2496"/>
    </row>
    <row r="140" spans="1:12" s="2237" customFormat="1" ht="13.5" thickBot="1" x14ac:dyDescent="0.3">
      <c r="A140" s="3469" t="s">
        <v>2550</v>
      </c>
      <c r="B140" s="3470"/>
      <c r="C140" s="3470"/>
      <c r="D140" s="3470"/>
      <c r="E140" s="3471"/>
      <c r="F140" s="3322" t="s">
        <v>883</v>
      </c>
      <c r="G140" s="2600" t="s">
        <v>9</v>
      </c>
      <c r="H140" s="2236"/>
      <c r="I140" s="2235"/>
      <c r="J140" s="2235"/>
      <c r="K140" s="2496"/>
      <c r="L140" s="2496"/>
    </row>
    <row r="141" spans="1:12" s="2237" customFormat="1" ht="13.5" thickBot="1" x14ac:dyDescent="0.3">
      <c r="A141" s="2395">
        <f>SUM(A142:A143)</f>
        <v>108970.56</v>
      </c>
      <c r="B141" s="2314" t="s">
        <v>3</v>
      </c>
      <c r="C141" s="2385" t="s">
        <v>884</v>
      </c>
      <c r="D141" s="2386" t="s">
        <v>885</v>
      </c>
      <c r="E141" s="2317" t="s">
        <v>886</v>
      </c>
      <c r="F141" s="2335" t="s">
        <v>2551</v>
      </c>
      <c r="G141" s="2336">
        <f>SUM(G142:G143)</f>
        <v>127608.88</v>
      </c>
      <c r="H141" s="2236"/>
      <c r="I141" s="2235"/>
      <c r="J141" s="2235"/>
      <c r="K141" s="2495"/>
      <c r="L141" s="2496"/>
    </row>
    <row r="142" spans="1:12" s="2237" customFormat="1" x14ac:dyDescent="0.25">
      <c r="A142" s="3023">
        <v>81970.559999999998</v>
      </c>
      <c r="B142" s="2244" t="s">
        <v>98</v>
      </c>
      <c r="C142" s="2416" t="s">
        <v>10</v>
      </c>
      <c r="D142" s="2416" t="s">
        <v>10</v>
      </c>
      <c r="E142" s="2429">
        <v>4112</v>
      </c>
      <c r="F142" s="2430" t="s">
        <v>2552</v>
      </c>
      <c r="G142" s="2637">
        <v>100038</v>
      </c>
      <c r="H142" s="2236"/>
      <c r="I142" s="2235"/>
      <c r="J142" s="2235"/>
      <c r="K142" s="2496"/>
      <c r="L142" s="2496"/>
    </row>
    <row r="143" spans="1:12" s="2237" customFormat="1" ht="13.5" thickBot="1" x14ac:dyDescent="0.3">
      <c r="A143" s="3022">
        <v>27000</v>
      </c>
      <c r="B143" s="2431" t="s">
        <v>98</v>
      </c>
      <c r="C143" s="2432" t="s">
        <v>10</v>
      </c>
      <c r="D143" s="2432" t="s">
        <v>10</v>
      </c>
      <c r="E143" s="2433">
        <v>4121</v>
      </c>
      <c r="F143" s="2434" t="s">
        <v>2553</v>
      </c>
      <c r="G143" s="2639">
        <v>27570.880000000001</v>
      </c>
      <c r="H143" s="2236"/>
      <c r="I143" s="2510"/>
      <c r="J143" s="2496"/>
      <c r="K143" s="2496"/>
      <c r="L143" s="2496"/>
    </row>
    <row r="144" spans="1:12" s="2237" customFormat="1" ht="13.5" thickBot="1" x14ac:dyDescent="0.25">
      <c r="E144" s="2358"/>
      <c r="F144" s="2428"/>
      <c r="G144" s="2384" t="s">
        <v>881</v>
      </c>
      <c r="H144" s="2236"/>
      <c r="I144" s="2496"/>
      <c r="J144" s="2496"/>
      <c r="K144" s="2496"/>
      <c r="L144" s="2496"/>
    </row>
    <row r="145" spans="1:12" s="2237" customFormat="1" ht="13.5" thickBot="1" x14ac:dyDescent="0.3">
      <c r="A145" s="3469" t="s">
        <v>540</v>
      </c>
      <c r="B145" s="3470"/>
      <c r="C145" s="3470"/>
      <c r="D145" s="3470"/>
      <c r="E145" s="3471"/>
      <c r="F145" s="2311" t="s">
        <v>883</v>
      </c>
      <c r="G145" s="2600" t="s">
        <v>9</v>
      </c>
      <c r="H145" s="2304"/>
      <c r="I145" s="2496"/>
      <c r="J145" s="2496"/>
      <c r="K145" s="2496"/>
      <c r="L145" s="2496"/>
    </row>
    <row r="146" spans="1:12" s="2237" customFormat="1" ht="13.5" thickBot="1" x14ac:dyDescent="0.3">
      <c r="A146" s="2395">
        <f>SUM(A147:A147)</f>
        <v>0</v>
      </c>
      <c r="B146" s="2314" t="s">
        <v>3</v>
      </c>
      <c r="C146" s="2385" t="s">
        <v>884</v>
      </c>
      <c r="D146" s="2386" t="s">
        <v>885</v>
      </c>
      <c r="E146" s="2317" t="s">
        <v>886</v>
      </c>
      <c r="F146" s="2335" t="s">
        <v>2573</v>
      </c>
      <c r="G146" s="2336">
        <f>SUM(G147:G147)</f>
        <v>90000</v>
      </c>
      <c r="I146" s="2496"/>
      <c r="J146" s="2496"/>
      <c r="K146" s="2496"/>
      <c r="L146" s="2496"/>
    </row>
    <row r="147" spans="1:12" ht="13.5" thickBot="1" x14ac:dyDescent="0.25">
      <c r="A147" s="2646">
        <v>0</v>
      </c>
      <c r="B147" s="2262" t="s">
        <v>98</v>
      </c>
      <c r="C147" s="2650" t="s">
        <v>10</v>
      </c>
      <c r="D147" s="2650" t="s">
        <v>10</v>
      </c>
      <c r="E147" s="2651">
        <v>8115</v>
      </c>
      <c r="F147" s="2652" t="s">
        <v>2572</v>
      </c>
      <c r="G147" s="2653">
        <v>90000</v>
      </c>
    </row>
    <row r="167" spans="7:7" x14ac:dyDescent="0.2">
      <c r="G167" s="2304"/>
    </row>
  </sheetData>
  <mergeCells count="12">
    <mergeCell ref="A145:E145"/>
    <mergeCell ref="A1:G1"/>
    <mergeCell ref="A3:G3"/>
    <mergeCell ref="B25:E25"/>
    <mergeCell ref="C7:C11"/>
    <mergeCell ref="B5:E5"/>
    <mergeCell ref="C137:C138"/>
    <mergeCell ref="A140:E140"/>
    <mergeCell ref="B81:E81"/>
    <mergeCell ref="B129:E129"/>
    <mergeCell ref="C133:C135"/>
    <mergeCell ref="B69:E69"/>
  </mergeCells>
  <printOptions horizontalCentered="1"/>
  <pageMargins left="0.27559055118110237" right="7.874015748031496E-2" top="0.19685039370078741" bottom="0.19685039370078741" header="0.31496062992125984" footer="0.11811023622047245"/>
  <pageSetup paperSize="9" scale="85" orientation="portrait" r:id="rId1"/>
  <headerFooter alignWithMargins="0"/>
  <rowBreaks count="1" manualBreakCount="1">
    <brk id="1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K246"/>
  <sheetViews>
    <sheetView zoomScaleNormal="100" workbookViewId="0">
      <selection sqref="A1:G1"/>
    </sheetView>
  </sheetViews>
  <sheetFormatPr defaultColWidth="3.140625" defaultRowHeight="12.75" x14ac:dyDescent="0.25"/>
  <cols>
    <col min="1" max="1" width="9.140625" style="1277" customWidth="1"/>
    <col min="2" max="2" width="3.7109375" style="1277" customWidth="1"/>
    <col min="3" max="4" width="5.42578125" style="1277" customWidth="1"/>
    <col min="5" max="5" width="5.5703125" style="1277" customWidth="1"/>
    <col min="6" max="6" width="32.28515625" style="1277" customWidth="1"/>
    <col min="7" max="7" width="9.85546875" style="1325" customWidth="1"/>
    <col min="8" max="8" width="4.5703125" style="1277" customWidth="1"/>
    <col min="9" max="9" width="9.28515625" style="1277" customWidth="1"/>
    <col min="10" max="10" width="3.7109375" style="1277" customWidth="1"/>
    <col min="11" max="11" width="5.42578125" style="1277" customWidth="1"/>
    <col min="12" max="237" width="9.140625" style="1277" customWidth="1"/>
    <col min="238" max="16384" width="3.140625" style="1277"/>
  </cols>
  <sheetData>
    <row r="1" spans="1:11" ht="18" x14ac:dyDescent="0.25">
      <c r="A1" s="3431" t="s">
        <v>489</v>
      </c>
      <c r="B1" s="3432"/>
      <c r="C1" s="3432"/>
      <c r="D1" s="3432"/>
      <c r="E1" s="3432"/>
      <c r="F1" s="3432"/>
      <c r="G1" s="3433"/>
      <c r="H1" s="1"/>
      <c r="I1" s="1"/>
      <c r="J1" s="1"/>
      <c r="K1" s="1"/>
    </row>
    <row r="2" spans="1:11" ht="12.75" customHeight="1" x14ac:dyDescent="0.25">
      <c r="A2" s="1278"/>
      <c r="B2" s="1278"/>
      <c r="C2" s="1278"/>
      <c r="D2" s="1278"/>
      <c r="E2" s="1278"/>
      <c r="F2" s="1278"/>
      <c r="G2" s="1278"/>
      <c r="H2" s="3387"/>
      <c r="I2" s="3387"/>
      <c r="J2" s="3388"/>
      <c r="K2" s="3388"/>
    </row>
    <row r="3" spans="1:11" ht="15.75" x14ac:dyDescent="0.25">
      <c r="A3" s="3482" t="s">
        <v>1265</v>
      </c>
      <c r="B3" s="3483"/>
      <c r="C3" s="3483"/>
      <c r="D3" s="3483"/>
      <c r="E3" s="3483"/>
      <c r="F3" s="3483"/>
      <c r="G3" s="3484"/>
      <c r="H3" s="3389"/>
      <c r="I3" s="3389"/>
      <c r="J3" s="3389"/>
      <c r="K3" s="3389"/>
    </row>
    <row r="4" spans="1:11" ht="11.25" customHeight="1" x14ac:dyDescent="0.25">
      <c r="A4" s="1278"/>
      <c r="B4" s="1278"/>
      <c r="C4" s="1278"/>
      <c r="D4" s="1278"/>
      <c r="E4" s="1278"/>
      <c r="F4" s="1278"/>
      <c r="G4" s="1278"/>
      <c r="H4" s="3387"/>
      <c r="I4" s="3387"/>
      <c r="J4" s="3388"/>
      <c r="K4" s="3388"/>
    </row>
    <row r="5" spans="1:11" ht="15.75" x14ac:dyDescent="0.25">
      <c r="A5" s="3485" t="s">
        <v>1085</v>
      </c>
      <c r="B5" s="3486"/>
      <c r="C5" s="3486"/>
      <c r="D5" s="3486"/>
      <c r="E5" s="3486"/>
      <c r="F5" s="3486"/>
      <c r="G5" s="3487"/>
      <c r="H5" s="3390"/>
      <c r="I5" s="3390"/>
      <c r="J5" s="3390"/>
      <c r="K5" s="3390"/>
    </row>
    <row r="6" spans="1:11" ht="9.75" customHeight="1" x14ac:dyDescent="0.25">
      <c r="A6" s="671"/>
      <c r="B6" s="671"/>
      <c r="C6" s="671"/>
      <c r="D6" s="671"/>
      <c r="E6" s="671"/>
      <c r="F6" s="671"/>
      <c r="G6" s="671"/>
      <c r="H6" s="1279"/>
      <c r="I6" s="1279"/>
    </row>
    <row r="7" spans="1:11" ht="15" customHeight="1" thickBot="1" x14ac:dyDescent="0.3">
      <c r="A7" s="1278"/>
      <c r="B7" s="1278"/>
      <c r="C7" s="1278"/>
      <c r="D7" s="1278"/>
      <c r="E7" s="1278"/>
      <c r="F7" s="1278"/>
      <c r="G7" s="1280" t="s">
        <v>881</v>
      </c>
    </row>
    <row r="8" spans="1:11" ht="13.5" customHeight="1" thickBot="1" x14ac:dyDescent="0.25">
      <c r="A8" s="1281" t="s">
        <v>7</v>
      </c>
      <c r="B8" s="1282" t="s">
        <v>281</v>
      </c>
      <c r="C8" s="1283" t="s">
        <v>96</v>
      </c>
      <c r="D8" s="1284" t="s">
        <v>885</v>
      </c>
      <c r="E8" s="1285" t="s">
        <v>886</v>
      </c>
      <c r="F8" s="1286" t="s">
        <v>883</v>
      </c>
      <c r="G8" s="2976" t="s">
        <v>9</v>
      </c>
    </row>
    <row r="9" spans="1:11" s="1295" customFormat="1" ht="13.5" customHeight="1" thickBot="1" x14ac:dyDescent="0.3">
      <c r="A9" s="1289">
        <f>A10+A63+A114+A165+A215</f>
        <v>27000</v>
      </c>
      <c r="B9" s="1290" t="s">
        <v>3</v>
      </c>
      <c r="C9" s="1291" t="s">
        <v>10</v>
      </c>
      <c r="D9" s="1292" t="s">
        <v>10</v>
      </c>
      <c r="E9" s="1293" t="s">
        <v>10</v>
      </c>
      <c r="F9" s="1294" t="s">
        <v>1267</v>
      </c>
      <c r="G9" s="2977">
        <f>G10+G63+G114+G165+G215</f>
        <v>27570.882000000001</v>
      </c>
    </row>
    <row r="10" spans="1:11" ht="13.5" customHeight="1" thickBot="1" x14ac:dyDescent="0.3">
      <c r="A10" s="2975">
        <f>SUM(A11:A58)</f>
        <v>6229.6800000000012</v>
      </c>
      <c r="B10" s="1296" t="s">
        <v>98</v>
      </c>
      <c r="C10" s="1297" t="s">
        <v>10</v>
      </c>
      <c r="D10" s="1298" t="s">
        <v>10</v>
      </c>
      <c r="E10" s="1299">
        <v>4121</v>
      </c>
      <c r="F10" s="1300" t="s">
        <v>1268</v>
      </c>
      <c r="G10" s="2978">
        <f>SUM(G11:G58)</f>
        <v>5523.53</v>
      </c>
    </row>
    <row r="11" spans="1:11" s="1307" customFormat="1" ht="12.75" customHeight="1" x14ac:dyDescent="0.25">
      <c r="A11" s="1301">
        <v>0</v>
      </c>
      <c r="B11" s="1302" t="s">
        <v>107</v>
      </c>
      <c r="C11" s="1303" t="s">
        <v>1269</v>
      </c>
      <c r="D11" s="1304"/>
      <c r="E11" s="1305">
        <v>4121</v>
      </c>
      <c r="F11" s="1306" t="s">
        <v>1270</v>
      </c>
      <c r="G11" s="2979">
        <v>0</v>
      </c>
    </row>
    <row r="12" spans="1:11" s="1307" customFormat="1" ht="12.75" customHeight="1" x14ac:dyDescent="0.25">
      <c r="A12" s="1301">
        <v>0</v>
      </c>
      <c r="B12" s="1308" t="s">
        <v>107</v>
      </c>
      <c r="C12" s="1309">
        <v>2001</v>
      </c>
      <c r="D12" s="1310"/>
      <c r="E12" s="1311">
        <v>4121</v>
      </c>
      <c r="F12" s="1306" t="s">
        <v>1271</v>
      </c>
      <c r="G12" s="2979">
        <v>0</v>
      </c>
    </row>
    <row r="13" spans="1:11" s="1307" customFormat="1" ht="12.75" customHeight="1" x14ac:dyDescent="0.25">
      <c r="A13" s="1287">
        <v>247.68</v>
      </c>
      <c r="B13" s="1288" t="s">
        <v>107</v>
      </c>
      <c r="C13" s="1312">
        <v>2002</v>
      </c>
      <c r="D13" s="1312"/>
      <c r="E13" s="1311">
        <v>4121</v>
      </c>
      <c r="F13" s="1313" t="s">
        <v>1272</v>
      </c>
      <c r="G13" s="2980">
        <v>247.68</v>
      </c>
    </row>
    <row r="14" spans="1:11" s="1307" customFormat="1" ht="12.75" customHeight="1" x14ac:dyDescent="0.25">
      <c r="A14" s="1287">
        <v>787.79</v>
      </c>
      <c r="B14" s="1308" t="s">
        <v>107</v>
      </c>
      <c r="C14" s="1309">
        <v>2003</v>
      </c>
      <c r="D14" s="1310"/>
      <c r="E14" s="1311">
        <v>4121</v>
      </c>
      <c r="F14" s="1314" t="s">
        <v>1273</v>
      </c>
      <c r="G14" s="2980">
        <v>677.79</v>
      </c>
    </row>
    <row r="15" spans="1:11" s="1307" customFormat="1" ht="12.75" customHeight="1" x14ac:dyDescent="0.25">
      <c r="A15" s="1287">
        <v>244.89</v>
      </c>
      <c r="B15" s="1308" t="s">
        <v>107</v>
      </c>
      <c r="C15" s="1309">
        <v>2004</v>
      </c>
      <c r="D15" s="1310"/>
      <c r="E15" s="1311">
        <v>4121</v>
      </c>
      <c r="F15" s="1314" t="s">
        <v>1274</v>
      </c>
      <c r="G15" s="2980">
        <v>244.89</v>
      </c>
    </row>
    <row r="16" spans="1:11" s="1307" customFormat="1" ht="12.75" customHeight="1" x14ac:dyDescent="0.25">
      <c r="A16" s="1287">
        <v>294.95999999999998</v>
      </c>
      <c r="B16" s="1308" t="s">
        <v>107</v>
      </c>
      <c r="C16" s="1309">
        <v>2005</v>
      </c>
      <c r="D16" s="1310"/>
      <c r="E16" s="1311">
        <v>4121</v>
      </c>
      <c r="F16" s="1314" t="s">
        <v>1275</v>
      </c>
      <c r="G16" s="2980">
        <v>264.95999999999998</v>
      </c>
    </row>
    <row r="17" spans="1:7" s="1307" customFormat="1" ht="12.75" customHeight="1" x14ac:dyDescent="0.25">
      <c r="A17" s="1287">
        <v>958.98</v>
      </c>
      <c r="B17" s="1308" t="s">
        <v>107</v>
      </c>
      <c r="C17" s="1309">
        <v>2006</v>
      </c>
      <c r="D17" s="1310"/>
      <c r="E17" s="1311">
        <v>4121</v>
      </c>
      <c r="F17" s="1314" t="s">
        <v>1276</v>
      </c>
      <c r="G17" s="2980">
        <v>694.98</v>
      </c>
    </row>
    <row r="18" spans="1:7" s="1307" customFormat="1" ht="12.75" customHeight="1" x14ac:dyDescent="0.25">
      <c r="A18" s="1287">
        <v>639.29</v>
      </c>
      <c r="B18" s="1308" t="s">
        <v>107</v>
      </c>
      <c r="C18" s="1309">
        <v>2007</v>
      </c>
      <c r="D18" s="1310"/>
      <c r="E18" s="1311">
        <v>4121</v>
      </c>
      <c r="F18" s="1314" t="s">
        <v>1277</v>
      </c>
      <c r="G18" s="2980">
        <v>565.29</v>
      </c>
    </row>
    <row r="19" spans="1:7" s="1307" customFormat="1" ht="12.75" customHeight="1" x14ac:dyDescent="0.25">
      <c r="A19" s="1287">
        <v>330.66</v>
      </c>
      <c r="B19" s="1308" t="s">
        <v>107</v>
      </c>
      <c r="C19" s="1309">
        <v>2008</v>
      </c>
      <c r="D19" s="1310"/>
      <c r="E19" s="1311">
        <v>4121</v>
      </c>
      <c r="F19" s="1314" t="s">
        <v>1278</v>
      </c>
      <c r="G19" s="2980">
        <v>330.66</v>
      </c>
    </row>
    <row r="20" spans="1:7" s="1307" customFormat="1" ht="12.75" customHeight="1" x14ac:dyDescent="0.25">
      <c r="A20" s="1287">
        <v>256.58999999999997</v>
      </c>
      <c r="B20" s="1308" t="s">
        <v>107</v>
      </c>
      <c r="C20" s="1309">
        <v>2009</v>
      </c>
      <c r="D20" s="1310"/>
      <c r="E20" s="1311">
        <v>4121</v>
      </c>
      <c r="F20" s="1314" t="s">
        <v>1279</v>
      </c>
      <c r="G20" s="2980">
        <v>256.58999999999997</v>
      </c>
    </row>
    <row r="21" spans="1:7" s="1307" customFormat="1" ht="12.75" customHeight="1" x14ac:dyDescent="0.25">
      <c r="A21" s="1287">
        <v>85.32</v>
      </c>
      <c r="B21" s="1308" t="s">
        <v>107</v>
      </c>
      <c r="C21" s="1309">
        <v>2010</v>
      </c>
      <c r="D21" s="1310"/>
      <c r="E21" s="1311">
        <v>4121</v>
      </c>
      <c r="F21" s="1314" t="s">
        <v>1280</v>
      </c>
      <c r="G21" s="2980">
        <v>85.32</v>
      </c>
    </row>
    <row r="22" spans="1:7" s="1307" customFormat="1" ht="12.75" customHeight="1" x14ac:dyDescent="0.25">
      <c r="A22" s="1287">
        <v>91.53</v>
      </c>
      <c r="B22" s="1308" t="s">
        <v>107</v>
      </c>
      <c r="C22" s="1309">
        <v>2011</v>
      </c>
      <c r="D22" s="1310"/>
      <c r="E22" s="1311">
        <v>4121</v>
      </c>
      <c r="F22" s="1314" t="s">
        <v>1281</v>
      </c>
      <c r="G22" s="2980">
        <v>91.53</v>
      </c>
    </row>
    <row r="23" spans="1:7" s="1307" customFormat="1" ht="12.75" customHeight="1" x14ac:dyDescent="0.25">
      <c r="A23" s="1287">
        <v>61.92</v>
      </c>
      <c r="B23" s="1308" t="s">
        <v>107</v>
      </c>
      <c r="C23" s="1309">
        <v>2012</v>
      </c>
      <c r="D23" s="1310"/>
      <c r="E23" s="1311">
        <v>4121</v>
      </c>
      <c r="F23" s="1314" t="s">
        <v>1282</v>
      </c>
      <c r="G23" s="2980">
        <v>61.92</v>
      </c>
    </row>
    <row r="24" spans="1:7" s="1307" customFormat="1" ht="12.75" customHeight="1" x14ac:dyDescent="0.25">
      <c r="A24" s="1287">
        <v>133.97</v>
      </c>
      <c r="B24" s="1308" t="s">
        <v>107</v>
      </c>
      <c r="C24" s="1309">
        <v>2013</v>
      </c>
      <c r="D24" s="1310"/>
      <c r="E24" s="1311">
        <v>4121</v>
      </c>
      <c r="F24" s="1314" t="s">
        <v>1283</v>
      </c>
      <c r="G24" s="2980">
        <v>133.97</v>
      </c>
    </row>
    <row r="25" spans="1:7" s="1307" customFormat="1" ht="12.75" customHeight="1" x14ac:dyDescent="0.25">
      <c r="A25" s="1287">
        <v>10.53</v>
      </c>
      <c r="B25" s="1308" t="s">
        <v>107</v>
      </c>
      <c r="C25" s="1309">
        <v>2014</v>
      </c>
      <c r="D25" s="1310"/>
      <c r="E25" s="1311">
        <v>4121</v>
      </c>
      <c r="F25" s="1314" t="s">
        <v>1284</v>
      </c>
      <c r="G25" s="2980">
        <v>10.53</v>
      </c>
    </row>
    <row r="26" spans="1:7" s="1307" customFormat="1" ht="12.75" customHeight="1" x14ac:dyDescent="0.25">
      <c r="A26" s="1287">
        <v>29.16</v>
      </c>
      <c r="B26" s="1308" t="s">
        <v>107</v>
      </c>
      <c r="C26" s="1309">
        <v>2015</v>
      </c>
      <c r="D26" s="1310"/>
      <c r="E26" s="1311">
        <v>4121</v>
      </c>
      <c r="F26" s="1314" t="s">
        <v>1285</v>
      </c>
      <c r="G26" s="2980">
        <v>29.16</v>
      </c>
    </row>
    <row r="27" spans="1:7" s="1307" customFormat="1" ht="12.75" customHeight="1" x14ac:dyDescent="0.25">
      <c r="A27" s="1287">
        <v>48.06</v>
      </c>
      <c r="B27" s="1308" t="s">
        <v>107</v>
      </c>
      <c r="C27" s="1309">
        <v>2016</v>
      </c>
      <c r="D27" s="1310"/>
      <c r="E27" s="1311">
        <v>4121</v>
      </c>
      <c r="F27" s="1314" t="s">
        <v>1286</v>
      </c>
      <c r="G27" s="2980">
        <v>48.06</v>
      </c>
    </row>
    <row r="28" spans="1:7" s="1307" customFormat="1" ht="12.75" customHeight="1" x14ac:dyDescent="0.25">
      <c r="A28" s="1287">
        <v>64.260000000000005</v>
      </c>
      <c r="B28" s="1308" t="s">
        <v>107</v>
      </c>
      <c r="C28" s="1309">
        <v>2017</v>
      </c>
      <c r="D28" s="1310"/>
      <c r="E28" s="1311">
        <v>4121</v>
      </c>
      <c r="F28" s="1314" t="s">
        <v>1287</v>
      </c>
      <c r="G28" s="2980">
        <v>64.260000000000005</v>
      </c>
    </row>
    <row r="29" spans="1:7" s="1307" customFormat="1" ht="12.75" customHeight="1" x14ac:dyDescent="0.25">
      <c r="A29" s="1287">
        <v>80.55</v>
      </c>
      <c r="B29" s="1308" t="s">
        <v>107</v>
      </c>
      <c r="C29" s="1309">
        <v>2018</v>
      </c>
      <c r="D29" s="1310"/>
      <c r="E29" s="1311">
        <v>4121</v>
      </c>
      <c r="F29" s="1314" t="s">
        <v>1288</v>
      </c>
      <c r="G29" s="2980">
        <v>80.55</v>
      </c>
    </row>
    <row r="30" spans="1:7" s="1307" customFormat="1" ht="12.75" customHeight="1" x14ac:dyDescent="0.25">
      <c r="A30" s="1287">
        <v>47.79</v>
      </c>
      <c r="B30" s="1308" t="s">
        <v>107</v>
      </c>
      <c r="C30" s="1309">
        <v>2019</v>
      </c>
      <c r="D30" s="1310"/>
      <c r="E30" s="1311">
        <v>4121</v>
      </c>
      <c r="F30" s="1314" t="s">
        <v>1289</v>
      </c>
      <c r="G30" s="2980">
        <v>47.79</v>
      </c>
    </row>
    <row r="31" spans="1:7" s="1307" customFormat="1" ht="12.75" customHeight="1" x14ac:dyDescent="0.25">
      <c r="A31" s="1287">
        <v>45.63</v>
      </c>
      <c r="B31" s="1308" t="s">
        <v>107</v>
      </c>
      <c r="C31" s="1309">
        <v>2020</v>
      </c>
      <c r="D31" s="1310"/>
      <c r="E31" s="1311">
        <v>4121</v>
      </c>
      <c r="F31" s="1314" t="s">
        <v>1290</v>
      </c>
      <c r="G31" s="2980">
        <v>45.63</v>
      </c>
    </row>
    <row r="32" spans="1:7" s="1307" customFormat="1" ht="12.75" customHeight="1" x14ac:dyDescent="0.25">
      <c r="A32" s="1287">
        <v>23.76</v>
      </c>
      <c r="B32" s="1308" t="s">
        <v>107</v>
      </c>
      <c r="C32" s="1309">
        <v>2021</v>
      </c>
      <c r="D32" s="1310"/>
      <c r="E32" s="1311">
        <v>4121</v>
      </c>
      <c r="F32" s="1314" t="s">
        <v>1291</v>
      </c>
      <c r="G32" s="2980">
        <v>23.76</v>
      </c>
    </row>
    <row r="33" spans="1:7" s="1307" customFormat="1" ht="12.75" customHeight="1" x14ac:dyDescent="0.25">
      <c r="A33" s="1287">
        <v>20.97</v>
      </c>
      <c r="B33" s="1308" t="s">
        <v>107</v>
      </c>
      <c r="C33" s="1309">
        <v>2022</v>
      </c>
      <c r="D33" s="1310"/>
      <c r="E33" s="1311">
        <v>4121</v>
      </c>
      <c r="F33" s="1314" t="s">
        <v>1292</v>
      </c>
      <c r="G33" s="2980">
        <v>20.97</v>
      </c>
    </row>
    <row r="34" spans="1:7" s="1307" customFormat="1" ht="12.75" customHeight="1" x14ac:dyDescent="0.25">
      <c r="A34" s="1287">
        <v>20.43</v>
      </c>
      <c r="B34" s="1308" t="s">
        <v>107</v>
      </c>
      <c r="C34" s="1309">
        <v>2023</v>
      </c>
      <c r="D34" s="1310"/>
      <c r="E34" s="1311">
        <v>4121</v>
      </c>
      <c r="F34" s="1314" t="s">
        <v>1293</v>
      </c>
      <c r="G34" s="2980">
        <v>20.43</v>
      </c>
    </row>
    <row r="35" spans="1:7" s="1307" customFormat="1" ht="12.75" customHeight="1" x14ac:dyDescent="0.25">
      <c r="A35" s="1287">
        <v>91.71</v>
      </c>
      <c r="B35" s="1308" t="s">
        <v>107</v>
      </c>
      <c r="C35" s="1309">
        <v>2024</v>
      </c>
      <c r="D35" s="1310"/>
      <c r="E35" s="1311">
        <v>4121</v>
      </c>
      <c r="F35" s="1314" t="s">
        <v>1294</v>
      </c>
      <c r="G35" s="2980">
        <v>91.71</v>
      </c>
    </row>
    <row r="36" spans="1:7" s="1307" customFormat="1" ht="12.75" customHeight="1" x14ac:dyDescent="0.25">
      <c r="A36" s="1287">
        <v>14.76</v>
      </c>
      <c r="B36" s="1308" t="s">
        <v>107</v>
      </c>
      <c r="C36" s="1309">
        <v>2025</v>
      </c>
      <c r="D36" s="1310"/>
      <c r="E36" s="1311">
        <v>4121</v>
      </c>
      <c r="F36" s="1314" t="s">
        <v>1295</v>
      </c>
      <c r="G36" s="2980">
        <v>14.76</v>
      </c>
    </row>
    <row r="37" spans="1:7" s="1307" customFormat="1" ht="12.75" customHeight="1" x14ac:dyDescent="0.25">
      <c r="A37" s="1287">
        <v>48.33</v>
      </c>
      <c r="B37" s="1308" t="s">
        <v>107</v>
      </c>
      <c r="C37" s="1309">
        <v>2026</v>
      </c>
      <c r="D37" s="1310"/>
      <c r="E37" s="1311">
        <v>4121</v>
      </c>
      <c r="F37" s="1314" t="s">
        <v>1296</v>
      </c>
      <c r="G37" s="2980">
        <v>48.33</v>
      </c>
    </row>
    <row r="38" spans="1:7" s="1307" customFormat="1" ht="12.75" customHeight="1" x14ac:dyDescent="0.25">
      <c r="A38" s="1287">
        <v>58.95</v>
      </c>
      <c r="B38" s="1308" t="s">
        <v>107</v>
      </c>
      <c r="C38" s="1309">
        <v>2027</v>
      </c>
      <c r="D38" s="1310"/>
      <c r="E38" s="1311">
        <v>4121</v>
      </c>
      <c r="F38" s="1314" t="s">
        <v>1297</v>
      </c>
      <c r="G38" s="2980">
        <v>58.95</v>
      </c>
    </row>
    <row r="39" spans="1:7" s="1307" customFormat="1" ht="12.75" customHeight="1" x14ac:dyDescent="0.25">
      <c r="A39" s="1287">
        <v>32.31</v>
      </c>
      <c r="B39" s="1308" t="s">
        <v>107</v>
      </c>
      <c r="C39" s="1309">
        <v>2028</v>
      </c>
      <c r="D39" s="1310"/>
      <c r="E39" s="1311">
        <v>4121</v>
      </c>
      <c r="F39" s="1314" t="s">
        <v>1298</v>
      </c>
      <c r="G39" s="2980">
        <v>32.31</v>
      </c>
    </row>
    <row r="40" spans="1:7" s="1307" customFormat="1" ht="12.75" customHeight="1" x14ac:dyDescent="0.25">
      <c r="A40" s="1287">
        <v>41.58</v>
      </c>
      <c r="B40" s="1308" t="s">
        <v>107</v>
      </c>
      <c r="C40" s="1309">
        <v>2029</v>
      </c>
      <c r="D40" s="1310"/>
      <c r="E40" s="1311">
        <v>4121</v>
      </c>
      <c r="F40" s="1314" t="s">
        <v>1299</v>
      </c>
      <c r="G40" s="2980">
        <v>41.58</v>
      </c>
    </row>
    <row r="41" spans="1:7" s="1307" customFormat="1" ht="12.75" customHeight="1" x14ac:dyDescent="0.25">
      <c r="A41" s="1287">
        <v>32.67</v>
      </c>
      <c r="B41" s="1308" t="s">
        <v>107</v>
      </c>
      <c r="C41" s="1309">
        <v>2030</v>
      </c>
      <c r="D41" s="1310"/>
      <c r="E41" s="1311">
        <v>4121</v>
      </c>
      <c r="F41" s="1314" t="s">
        <v>1300</v>
      </c>
      <c r="G41" s="2980">
        <v>32.67</v>
      </c>
    </row>
    <row r="42" spans="1:7" s="1307" customFormat="1" ht="12.75" customHeight="1" x14ac:dyDescent="0.25">
      <c r="A42" s="1287">
        <v>160.59</v>
      </c>
      <c r="B42" s="1308" t="s">
        <v>107</v>
      </c>
      <c r="C42" s="1309">
        <v>2031</v>
      </c>
      <c r="D42" s="1310"/>
      <c r="E42" s="1311">
        <v>4121</v>
      </c>
      <c r="F42" s="1314" t="s">
        <v>1301</v>
      </c>
      <c r="G42" s="2980">
        <v>76.59</v>
      </c>
    </row>
    <row r="43" spans="1:7" s="1307" customFormat="1" ht="12.75" customHeight="1" x14ac:dyDescent="0.25">
      <c r="A43" s="1287">
        <v>33.119999999999997</v>
      </c>
      <c r="B43" s="1308" t="s">
        <v>107</v>
      </c>
      <c r="C43" s="1309">
        <v>2032</v>
      </c>
      <c r="D43" s="1310"/>
      <c r="E43" s="1311">
        <v>4121</v>
      </c>
      <c r="F43" s="1314" t="s">
        <v>1302</v>
      </c>
      <c r="G43" s="2980">
        <v>33.119999999999997</v>
      </c>
    </row>
    <row r="44" spans="1:7" s="1307" customFormat="1" ht="12.75" customHeight="1" x14ac:dyDescent="0.25">
      <c r="A44" s="1287">
        <v>38.159999999999997</v>
      </c>
      <c r="B44" s="1308" t="s">
        <v>107</v>
      </c>
      <c r="C44" s="1309">
        <v>2033</v>
      </c>
      <c r="D44" s="1310"/>
      <c r="E44" s="1311">
        <v>4121</v>
      </c>
      <c r="F44" s="1314" t="s">
        <v>1303</v>
      </c>
      <c r="G44" s="2980">
        <v>38.159999999999997</v>
      </c>
    </row>
    <row r="45" spans="1:7" s="1307" customFormat="1" ht="12.75" customHeight="1" x14ac:dyDescent="0.25">
      <c r="A45" s="1287">
        <v>19.98</v>
      </c>
      <c r="B45" s="1308" t="s">
        <v>107</v>
      </c>
      <c r="C45" s="1309">
        <v>2034</v>
      </c>
      <c r="D45" s="1310"/>
      <c r="E45" s="1311">
        <v>4121</v>
      </c>
      <c r="F45" s="1314" t="s">
        <v>1304</v>
      </c>
      <c r="G45" s="2980">
        <v>19.98</v>
      </c>
    </row>
    <row r="46" spans="1:7" s="1307" customFormat="1" ht="12.75" customHeight="1" x14ac:dyDescent="0.25">
      <c r="A46" s="1287">
        <v>164.39</v>
      </c>
      <c r="B46" s="1308" t="s">
        <v>107</v>
      </c>
      <c r="C46" s="1309">
        <v>2035</v>
      </c>
      <c r="D46" s="1310"/>
      <c r="E46" s="1311">
        <v>4121</v>
      </c>
      <c r="F46" s="1314" t="s">
        <v>1305</v>
      </c>
      <c r="G46" s="2980">
        <v>141.38999999999999</v>
      </c>
    </row>
    <row r="47" spans="1:7" s="1307" customFormat="1" ht="12.75" customHeight="1" x14ac:dyDescent="0.25">
      <c r="A47" s="1287">
        <v>77.489999999999995</v>
      </c>
      <c r="B47" s="1308" t="s">
        <v>107</v>
      </c>
      <c r="C47" s="1309">
        <v>2036</v>
      </c>
      <c r="D47" s="1310"/>
      <c r="E47" s="1311">
        <v>4121</v>
      </c>
      <c r="F47" s="1314" t="s">
        <v>1306</v>
      </c>
      <c r="G47" s="2980">
        <v>77.489999999999995</v>
      </c>
    </row>
    <row r="48" spans="1:7" s="1307" customFormat="1" ht="12.75" customHeight="1" x14ac:dyDescent="0.25">
      <c r="A48" s="1287">
        <v>68.489999999999995</v>
      </c>
      <c r="B48" s="1308" t="s">
        <v>107</v>
      </c>
      <c r="C48" s="1309">
        <v>2037</v>
      </c>
      <c r="D48" s="1310"/>
      <c r="E48" s="1311">
        <v>4121</v>
      </c>
      <c r="F48" s="1314" t="s">
        <v>1307</v>
      </c>
      <c r="G48" s="2980">
        <v>68.489999999999995</v>
      </c>
    </row>
    <row r="49" spans="1:8" s="1307" customFormat="1" ht="12.75" customHeight="1" x14ac:dyDescent="0.25">
      <c r="A49" s="1287">
        <v>100.44</v>
      </c>
      <c r="B49" s="1308" t="s">
        <v>107</v>
      </c>
      <c r="C49" s="1309">
        <v>2038</v>
      </c>
      <c r="D49" s="1310"/>
      <c r="E49" s="1311">
        <v>4121</v>
      </c>
      <c r="F49" s="1314" t="s">
        <v>1308</v>
      </c>
      <c r="G49" s="2980">
        <v>100.44</v>
      </c>
    </row>
    <row r="50" spans="1:8" s="1307" customFormat="1" ht="12.75" customHeight="1" x14ac:dyDescent="0.25">
      <c r="A50" s="1287">
        <v>30.51</v>
      </c>
      <c r="B50" s="1308" t="s">
        <v>107</v>
      </c>
      <c r="C50" s="1309">
        <v>2039</v>
      </c>
      <c r="D50" s="1310"/>
      <c r="E50" s="1311">
        <v>4121</v>
      </c>
      <c r="F50" s="1314" t="s">
        <v>1309</v>
      </c>
      <c r="G50" s="2980">
        <v>30.51</v>
      </c>
    </row>
    <row r="51" spans="1:8" s="1307" customFormat="1" ht="12.75" customHeight="1" x14ac:dyDescent="0.25">
      <c r="A51" s="1287">
        <v>62.37</v>
      </c>
      <c r="B51" s="1308" t="s">
        <v>107</v>
      </c>
      <c r="C51" s="1309">
        <v>2040</v>
      </c>
      <c r="D51" s="1310"/>
      <c r="E51" s="1311">
        <v>4121</v>
      </c>
      <c r="F51" s="1314" t="s">
        <v>1310</v>
      </c>
      <c r="G51" s="2980">
        <v>62.37</v>
      </c>
    </row>
    <row r="52" spans="1:8" s="1307" customFormat="1" ht="12.75" customHeight="1" x14ac:dyDescent="0.25">
      <c r="A52" s="1287">
        <v>26.19</v>
      </c>
      <c r="B52" s="1308" t="s">
        <v>107</v>
      </c>
      <c r="C52" s="1309">
        <v>2041</v>
      </c>
      <c r="D52" s="1310"/>
      <c r="E52" s="1311">
        <v>4121</v>
      </c>
      <c r="F52" s="1314" t="s">
        <v>1311</v>
      </c>
      <c r="G52" s="2980">
        <v>26.19</v>
      </c>
    </row>
    <row r="53" spans="1:8" s="1307" customFormat="1" ht="12.75" customHeight="1" x14ac:dyDescent="0.25">
      <c r="A53" s="1287">
        <v>35.549999999999997</v>
      </c>
      <c r="B53" s="1308" t="s">
        <v>107</v>
      </c>
      <c r="C53" s="1309">
        <v>2042</v>
      </c>
      <c r="D53" s="1310"/>
      <c r="E53" s="1311">
        <v>4121</v>
      </c>
      <c r="F53" s="1314" t="s">
        <v>1312</v>
      </c>
      <c r="G53" s="2980">
        <v>35.549999999999997</v>
      </c>
    </row>
    <row r="54" spans="1:8" s="1307" customFormat="1" ht="12.75" customHeight="1" x14ac:dyDescent="0.25">
      <c r="A54" s="1287">
        <v>120.15</v>
      </c>
      <c r="B54" s="1308" t="s">
        <v>107</v>
      </c>
      <c r="C54" s="1309">
        <v>2043</v>
      </c>
      <c r="D54" s="1310"/>
      <c r="E54" s="1311">
        <v>4121</v>
      </c>
      <c r="F54" s="1314" t="s">
        <v>1313</v>
      </c>
      <c r="G54" s="2980">
        <v>120.15</v>
      </c>
    </row>
    <row r="55" spans="1:8" s="1307" customFormat="1" ht="12.75" customHeight="1" x14ac:dyDescent="0.25">
      <c r="A55" s="1287">
        <v>26.64</v>
      </c>
      <c r="B55" s="1308" t="s">
        <v>107</v>
      </c>
      <c r="C55" s="1309">
        <v>2044</v>
      </c>
      <c r="D55" s="1310"/>
      <c r="E55" s="1311">
        <v>4121</v>
      </c>
      <c r="F55" s="1314" t="s">
        <v>1314</v>
      </c>
      <c r="G55" s="2980">
        <v>26.64</v>
      </c>
    </row>
    <row r="56" spans="1:8" s="1307" customFormat="1" ht="12.75" customHeight="1" x14ac:dyDescent="0.25">
      <c r="A56" s="1287">
        <v>70.56</v>
      </c>
      <c r="B56" s="1308" t="s">
        <v>107</v>
      </c>
      <c r="C56" s="1309">
        <v>2045</v>
      </c>
      <c r="D56" s="1310"/>
      <c r="E56" s="1311">
        <v>4121</v>
      </c>
      <c r="F56" s="1314" t="s">
        <v>1315</v>
      </c>
      <c r="G56" s="2980">
        <v>70.56</v>
      </c>
    </row>
    <row r="57" spans="1:8" s="1307" customFormat="1" ht="12.75" customHeight="1" x14ac:dyDescent="0.25">
      <c r="A57" s="1287">
        <v>15.57</v>
      </c>
      <c r="B57" s="1308" t="s">
        <v>107</v>
      </c>
      <c r="C57" s="1309">
        <v>2046</v>
      </c>
      <c r="D57" s="1310"/>
      <c r="E57" s="1311">
        <v>4121</v>
      </c>
      <c r="F57" s="1314" t="s">
        <v>1316</v>
      </c>
      <c r="G57" s="2980">
        <v>15.57</v>
      </c>
    </row>
    <row r="58" spans="1:8" s="1307" customFormat="1" ht="12.75" customHeight="1" thickBot="1" x14ac:dyDescent="0.3">
      <c r="A58" s="1319">
        <v>334.45</v>
      </c>
      <c r="B58" s="1320" t="s">
        <v>107</v>
      </c>
      <c r="C58" s="1321">
        <v>2047</v>
      </c>
      <c r="D58" s="1322"/>
      <c r="E58" s="1323">
        <v>4121</v>
      </c>
      <c r="F58" s="1324" t="s">
        <v>1317</v>
      </c>
      <c r="G58" s="2981">
        <v>213.3</v>
      </c>
    </row>
    <row r="59" spans="1:8" s="1307" customFormat="1" ht="12.75" customHeight="1" x14ac:dyDescent="0.25">
      <c r="A59" s="3383"/>
      <c r="B59" s="3384"/>
      <c r="C59" s="3384"/>
      <c r="D59" s="3384"/>
      <c r="E59" s="3384"/>
      <c r="F59" s="3383"/>
      <c r="G59" s="3385"/>
      <c r="H59" s="3386"/>
    </row>
    <row r="60" spans="1:8" s="1307" customFormat="1" ht="12.75" customHeight="1" thickBot="1" x14ac:dyDescent="0.3">
      <c r="A60" s="1278"/>
      <c r="B60" s="1278"/>
      <c r="C60" s="1278"/>
      <c r="D60" s="1278"/>
      <c r="E60" s="1278"/>
      <c r="F60" s="1278"/>
      <c r="G60" s="1280" t="s">
        <v>881</v>
      </c>
      <c r="H60" s="3386"/>
    </row>
    <row r="61" spans="1:8" s="1307" customFormat="1" ht="12.75" customHeight="1" thickBot="1" x14ac:dyDescent="0.25">
      <c r="A61" s="1281" t="s">
        <v>7</v>
      </c>
      <c r="B61" s="1282" t="s">
        <v>281</v>
      </c>
      <c r="C61" s="1283" t="s">
        <v>96</v>
      </c>
      <c r="D61" s="1284" t="s">
        <v>885</v>
      </c>
      <c r="E61" s="1285" t="s">
        <v>886</v>
      </c>
      <c r="F61" s="1286" t="s">
        <v>883</v>
      </c>
      <c r="G61" s="2976" t="s">
        <v>9</v>
      </c>
      <c r="H61" s="3386"/>
    </row>
    <row r="62" spans="1:8" s="1307" customFormat="1" ht="12.75" customHeight="1" thickBot="1" x14ac:dyDescent="0.3">
      <c r="A62" s="3145" t="s">
        <v>10</v>
      </c>
      <c r="B62" s="1290" t="s">
        <v>3</v>
      </c>
      <c r="C62" s="1291" t="s">
        <v>10</v>
      </c>
      <c r="D62" s="1292" t="s">
        <v>10</v>
      </c>
      <c r="E62" s="1293" t="s">
        <v>10</v>
      </c>
      <c r="F62" s="1294" t="s">
        <v>1267</v>
      </c>
      <c r="G62" s="3147" t="s">
        <v>10</v>
      </c>
      <c r="H62" s="3386"/>
    </row>
    <row r="63" spans="1:8" s="1307" customFormat="1" ht="12.75" customHeight="1" thickBot="1" x14ac:dyDescent="0.3">
      <c r="A63" s="2975">
        <f>SUM(A64:A109)</f>
        <v>6184.7499999999991</v>
      </c>
      <c r="B63" s="1296" t="s">
        <v>98</v>
      </c>
      <c r="C63" s="1297" t="s">
        <v>10</v>
      </c>
      <c r="D63" s="1298" t="s">
        <v>10</v>
      </c>
      <c r="E63" s="1299">
        <v>4121</v>
      </c>
      <c r="F63" s="1300" t="s">
        <v>1268</v>
      </c>
      <c r="G63" s="2978">
        <f>SUM(G64:G109)</f>
        <v>6084.7499999999991</v>
      </c>
      <c r="H63" s="3386"/>
    </row>
    <row r="64" spans="1:8" ht="12.75" customHeight="1" x14ac:dyDescent="0.25">
      <c r="A64" s="1301">
        <v>85.5</v>
      </c>
      <c r="B64" s="1315" t="s">
        <v>107</v>
      </c>
      <c r="C64" s="1316">
        <v>2048</v>
      </c>
      <c r="D64" s="1317"/>
      <c r="E64" s="1305">
        <v>4121</v>
      </c>
      <c r="F64" s="1318" t="s">
        <v>1318</v>
      </c>
      <c r="G64" s="2979">
        <v>85.5</v>
      </c>
    </row>
    <row r="65" spans="1:7" ht="12.75" customHeight="1" x14ac:dyDescent="0.25">
      <c r="A65" s="1287">
        <v>40.229999999999997</v>
      </c>
      <c r="B65" s="1308" t="s">
        <v>107</v>
      </c>
      <c r="C65" s="1309">
        <v>2049</v>
      </c>
      <c r="D65" s="1310"/>
      <c r="E65" s="1311">
        <v>4121</v>
      </c>
      <c r="F65" s="1314" t="s">
        <v>1319</v>
      </c>
      <c r="G65" s="2980">
        <v>40.229999999999997</v>
      </c>
    </row>
    <row r="66" spans="1:7" s="1307" customFormat="1" ht="12.75" customHeight="1" x14ac:dyDescent="0.25">
      <c r="A66" s="1301">
        <v>29.61</v>
      </c>
      <c r="B66" s="1315" t="s">
        <v>107</v>
      </c>
      <c r="C66" s="1316">
        <v>2050</v>
      </c>
      <c r="D66" s="1317"/>
      <c r="E66" s="1305">
        <v>4121</v>
      </c>
      <c r="F66" s="1318" t="s">
        <v>1320</v>
      </c>
      <c r="G66" s="2979">
        <v>29.61</v>
      </c>
    </row>
    <row r="67" spans="1:7" s="1307" customFormat="1" ht="12.75" customHeight="1" x14ac:dyDescent="0.25">
      <c r="A67" s="1287">
        <v>19.71</v>
      </c>
      <c r="B67" s="1315" t="s">
        <v>107</v>
      </c>
      <c r="C67" s="1316">
        <v>2051</v>
      </c>
      <c r="D67" s="1317"/>
      <c r="E67" s="1305">
        <v>4121</v>
      </c>
      <c r="F67" s="1318" t="s">
        <v>1321</v>
      </c>
      <c r="G67" s="2979">
        <v>19.71</v>
      </c>
    </row>
    <row r="68" spans="1:7" s="1307" customFormat="1" ht="12.75" customHeight="1" x14ac:dyDescent="0.25">
      <c r="A68" s="1287">
        <v>111.87</v>
      </c>
      <c r="B68" s="1308" t="s">
        <v>107</v>
      </c>
      <c r="C68" s="1309">
        <v>2052</v>
      </c>
      <c r="D68" s="1310"/>
      <c r="E68" s="1311">
        <v>4121</v>
      </c>
      <c r="F68" s="1314" t="s">
        <v>1322</v>
      </c>
      <c r="G68" s="2980">
        <v>111.87</v>
      </c>
    </row>
    <row r="69" spans="1:7" s="1307" customFormat="1" ht="12.75" customHeight="1" x14ac:dyDescent="0.25">
      <c r="A69" s="1287">
        <v>119.79</v>
      </c>
      <c r="B69" s="1308" t="s">
        <v>107</v>
      </c>
      <c r="C69" s="1309">
        <v>2053</v>
      </c>
      <c r="D69" s="1310"/>
      <c r="E69" s="1311">
        <v>4121</v>
      </c>
      <c r="F69" s="1314" t="s">
        <v>1323</v>
      </c>
      <c r="G69" s="2980">
        <v>119.79</v>
      </c>
    </row>
    <row r="70" spans="1:7" s="1307" customFormat="1" ht="12.75" customHeight="1" x14ac:dyDescent="0.25">
      <c r="A70" s="1301">
        <v>30.42</v>
      </c>
      <c r="B70" s="1315" t="s">
        <v>107</v>
      </c>
      <c r="C70" s="1316">
        <v>2054</v>
      </c>
      <c r="D70" s="1317"/>
      <c r="E70" s="1305">
        <v>4121</v>
      </c>
      <c r="F70" s="1318" t="s">
        <v>1324</v>
      </c>
      <c r="G70" s="2979">
        <v>30.42</v>
      </c>
    </row>
    <row r="71" spans="1:7" s="1307" customFormat="1" ht="12.75" customHeight="1" x14ac:dyDescent="0.25">
      <c r="A71" s="1287">
        <v>49.86</v>
      </c>
      <c r="B71" s="1308" t="s">
        <v>107</v>
      </c>
      <c r="C71" s="1309">
        <v>2055</v>
      </c>
      <c r="D71" s="1310"/>
      <c r="E71" s="1311">
        <v>4121</v>
      </c>
      <c r="F71" s="1314" t="s">
        <v>1325</v>
      </c>
      <c r="G71" s="2980">
        <v>49.86</v>
      </c>
    </row>
    <row r="72" spans="1:7" s="1307" customFormat="1" ht="12.75" customHeight="1" x14ac:dyDescent="0.25">
      <c r="A72" s="1287">
        <v>24.39</v>
      </c>
      <c r="B72" s="1308" t="s">
        <v>107</v>
      </c>
      <c r="C72" s="1309">
        <v>2056</v>
      </c>
      <c r="D72" s="1310"/>
      <c r="E72" s="1311">
        <v>4121</v>
      </c>
      <c r="F72" s="1314" t="s">
        <v>1326</v>
      </c>
      <c r="G72" s="2980">
        <v>24.39</v>
      </c>
    </row>
    <row r="73" spans="1:7" s="1307" customFormat="1" ht="12.75" customHeight="1" x14ac:dyDescent="0.25">
      <c r="A73" s="1287">
        <v>13.77</v>
      </c>
      <c r="B73" s="1308" t="s">
        <v>107</v>
      </c>
      <c r="C73" s="1309">
        <v>2057</v>
      </c>
      <c r="D73" s="1310"/>
      <c r="E73" s="1311">
        <v>4121</v>
      </c>
      <c r="F73" s="1314" t="s">
        <v>1327</v>
      </c>
      <c r="G73" s="2980">
        <v>13.77</v>
      </c>
    </row>
    <row r="74" spans="1:7" s="1307" customFormat="1" ht="12.75" customHeight="1" x14ac:dyDescent="0.25">
      <c r="A74" s="1287">
        <v>325.98</v>
      </c>
      <c r="B74" s="1308" t="s">
        <v>107</v>
      </c>
      <c r="C74" s="1309">
        <v>2058</v>
      </c>
      <c r="D74" s="1310"/>
      <c r="E74" s="1311">
        <v>4121</v>
      </c>
      <c r="F74" s="1314" t="s">
        <v>1328</v>
      </c>
      <c r="G74" s="2980">
        <v>325.98</v>
      </c>
    </row>
    <row r="75" spans="1:7" s="1307" customFormat="1" ht="12.75" customHeight="1" x14ac:dyDescent="0.25">
      <c r="A75" s="1287">
        <v>8.2799999999999994</v>
      </c>
      <c r="B75" s="1308" t="s">
        <v>107</v>
      </c>
      <c r="C75" s="1309">
        <v>2059</v>
      </c>
      <c r="D75" s="1310"/>
      <c r="E75" s="1311">
        <v>4121</v>
      </c>
      <c r="F75" s="1314" t="s">
        <v>1329</v>
      </c>
      <c r="G75" s="2980">
        <v>8.2799999999999994</v>
      </c>
    </row>
    <row r="76" spans="1:7" s="1307" customFormat="1" ht="12.75" customHeight="1" x14ac:dyDescent="0.25">
      <c r="A76" s="1287">
        <v>1100</v>
      </c>
      <c r="B76" s="1308" t="s">
        <v>107</v>
      </c>
      <c r="C76" s="1309">
        <v>3001</v>
      </c>
      <c r="D76" s="1310"/>
      <c r="E76" s="1311">
        <v>4121</v>
      </c>
      <c r="F76" s="1314" t="s">
        <v>1330</v>
      </c>
      <c r="G76" s="2980">
        <v>1000</v>
      </c>
    </row>
    <row r="77" spans="1:7" s="1307" customFormat="1" ht="12.75" customHeight="1" x14ac:dyDescent="0.25">
      <c r="A77" s="1287">
        <v>277.74</v>
      </c>
      <c r="B77" s="1308" t="s">
        <v>107</v>
      </c>
      <c r="C77" s="1309">
        <v>3002</v>
      </c>
      <c r="D77" s="1310"/>
      <c r="E77" s="1311">
        <v>4121</v>
      </c>
      <c r="F77" s="1314" t="s">
        <v>1331</v>
      </c>
      <c r="G77" s="2980">
        <v>277.74</v>
      </c>
    </row>
    <row r="78" spans="1:7" s="1307" customFormat="1" ht="12.75" customHeight="1" x14ac:dyDescent="0.25">
      <c r="A78" s="1287">
        <v>247.41</v>
      </c>
      <c r="B78" s="1308" t="s">
        <v>107</v>
      </c>
      <c r="C78" s="1309">
        <v>3003</v>
      </c>
      <c r="D78" s="1310"/>
      <c r="E78" s="1311">
        <v>4121</v>
      </c>
      <c r="F78" s="1314" t="s">
        <v>1332</v>
      </c>
      <c r="G78" s="2980">
        <v>247.41</v>
      </c>
    </row>
    <row r="79" spans="1:7" s="1307" customFormat="1" ht="12.75" customHeight="1" x14ac:dyDescent="0.25">
      <c r="A79" s="1287">
        <v>337.59</v>
      </c>
      <c r="B79" s="1308" t="s">
        <v>107</v>
      </c>
      <c r="C79" s="1309">
        <v>3004</v>
      </c>
      <c r="D79" s="1310"/>
      <c r="E79" s="1311">
        <v>4121</v>
      </c>
      <c r="F79" s="1314" t="s">
        <v>1333</v>
      </c>
      <c r="G79" s="2980">
        <v>337.59</v>
      </c>
    </row>
    <row r="80" spans="1:7" s="1307" customFormat="1" ht="12.75" customHeight="1" x14ac:dyDescent="0.25">
      <c r="A80" s="1287">
        <v>762.68</v>
      </c>
      <c r="B80" s="1308" t="s">
        <v>107</v>
      </c>
      <c r="C80" s="1309">
        <v>3005</v>
      </c>
      <c r="D80" s="1310"/>
      <c r="E80" s="1311">
        <v>4121</v>
      </c>
      <c r="F80" s="1314" t="s">
        <v>1334</v>
      </c>
      <c r="G80" s="2980">
        <v>762.68</v>
      </c>
    </row>
    <row r="81" spans="1:7" s="1307" customFormat="1" ht="12.75" customHeight="1" x14ac:dyDescent="0.25">
      <c r="A81" s="1287">
        <v>238.5</v>
      </c>
      <c r="B81" s="1308" t="s">
        <v>107</v>
      </c>
      <c r="C81" s="1309">
        <v>3006</v>
      </c>
      <c r="D81" s="1310"/>
      <c r="E81" s="1311">
        <v>4121</v>
      </c>
      <c r="F81" s="1314" t="s">
        <v>1335</v>
      </c>
      <c r="G81" s="2980">
        <v>238.5</v>
      </c>
    </row>
    <row r="82" spans="1:7" s="1307" customFormat="1" ht="12.75" customHeight="1" x14ac:dyDescent="0.25">
      <c r="A82" s="1287">
        <v>546.21</v>
      </c>
      <c r="B82" s="1308" t="s">
        <v>107</v>
      </c>
      <c r="C82" s="1309">
        <v>3007</v>
      </c>
      <c r="D82" s="1310"/>
      <c r="E82" s="1311">
        <v>4121</v>
      </c>
      <c r="F82" s="1314" t="s">
        <v>1336</v>
      </c>
      <c r="G82" s="2980">
        <v>546.21</v>
      </c>
    </row>
    <row r="83" spans="1:7" s="1307" customFormat="1" ht="12.75" customHeight="1" x14ac:dyDescent="0.25">
      <c r="A83" s="1287">
        <v>31.77</v>
      </c>
      <c r="B83" s="1308" t="s">
        <v>107</v>
      </c>
      <c r="C83" s="1309">
        <v>3008</v>
      </c>
      <c r="D83" s="1310"/>
      <c r="E83" s="1311">
        <v>4121</v>
      </c>
      <c r="F83" s="1314" t="s">
        <v>1337</v>
      </c>
      <c r="G83" s="2980">
        <v>31.77</v>
      </c>
    </row>
    <row r="84" spans="1:7" s="1307" customFormat="1" ht="12.75" customHeight="1" x14ac:dyDescent="0.25">
      <c r="A84" s="1287">
        <v>32.85</v>
      </c>
      <c r="B84" s="1308" t="s">
        <v>107</v>
      </c>
      <c r="C84" s="1309">
        <v>3009</v>
      </c>
      <c r="D84" s="1310"/>
      <c r="E84" s="1311">
        <v>4121</v>
      </c>
      <c r="F84" s="1314" t="s">
        <v>1338</v>
      </c>
      <c r="G84" s="2980">
        <v>32.85</v>
      </c>
    </row>
    <row r="85" spans="1:7" s="1307" customFormat="1" ht="12.75" customHeight="1" x14ac:dyDescent="0.25">
      <c r="A85" s="1287">
        <v>17.28</v>
      </c>
      <c r="B85" s="1308" t="s">
        <v>107</v>
      </c>
      <c r="C85" s="1309">
        <v>3010</v>
      </c>
      <c r="D85" s="1310"/>
      <c r="E85" s="1311">
        <v>4121</v>
      </c>
      <c r="F85" s="1314" t="s">
        <v>1339</v>
      </c>
      <c r="G85" s="2980">
        <v>17.28</v>
      </c>
    </row>
    <row r="86" spans="1:7" s="1307" customFormat="1" ht="12.75" customHeight="1" x14ac:dyDescent="0.25">
      <c r="A86" s="1287">
        <v>53.28</v>
      </c>
      <c r="B86" s="1308" t="s">
        <v>107</v>
      </c>
      <c r="C86" s="1309">
        <v>3011</v>
      </c>
      <c r="D86" s="1310"/>
      <c r="E86" s="1311">
        <v>4121</v>
      </c>
      <c r="F86" s="1314" t="s">
        <v>1340</v>
      </c>
      <c r="G86" s="2980">
        <v>53.28</v>
      </c>
    </row>
    <row r="87" spans="1:7" s="1307" customFormat="1" ht="12.75" customHeight="1" x14ac:dyDescent="0.25">
      <c r="A87" s="1287">
        <v>75.599999999999994</v>
      </c>
      <c r="B87" s="1308" t="s">
        <v>107</v>
      </c>
      <c r="C87" s="1309">
        <v>3012</v>
      </c>
      <c r="D87" s="1310"/>
      <c r="E87" s="1311">
        <v>4121</v>
      </c>
      <c r="F87" s="1314" t="s">
        <v>1341</v>
      </c>
      <c r="G87" s="2980">
        <v>75.599999999999994</v>
      </c>
    </row>
    <row r="88" spans="1:7" s="1307" customFormat="1" ht="12.75" customHeight="1" x14ac:dyDescent="0.25">
      <c r="A88" s="1287">
        <v>131.04</v>
      </c>
      <c r="B88" s="1308" t="s">
        <v>107</v>
      </c>
      <c r="C88" s="1309">
        <v>3013</v>
      </c>
      <c r="D88" s="1310"/>
      <c r="E88" s="1311">
        <v>4121</v>
      </c>
      <c r="F88" s="1314" t="s">
        <v>1342</v>
      </c>
      <c r="G88" s="2980">
        <v>131.04</v>
      </c>
    </row>
    <row r="89" spans="1:7" s="1307" customFormat="1" ht="12.75" customHeight="1" x14ac:dyDescent="0.25">
      <c r="A89" s="1287">
        <v>106.92</v>
      </c>
      <c r="B89" s="1308" t="s">
        <v>107</v>
      </c>
      <c r="C89" s="1309">
        <v>3014</v>
      </c>
      <c r="D89" s="1310"/>
      <c r="E89" s="1311">
        <v>4121</v>
      </c>
      <c r="F89" s="1314" t="s">
        <v>1343</v>
      </c>
      <c r="G89" s="2980">
        <v>106.92</v>
      </c>
    </row>
    <row r="90" spans="1:7" s="1307" customFormat="1" ht="12.75" customHeight="1" x14ac:dyDescent="0.25">
      <c r="A90" s="1287">
        <v>19.350000000000001</v>
      </c>
      <c r="B90" s="1308" t="s">
        <v>107</v>
      </c>
      <c r="C90" s="1309">
        <v>3015</v>
      </c>
      <c r="D90" s="1310"/>
      <c r="E90" s="1311">
        <v>4121</v>
      </c>
      <c r="F90" s="1314" t="s">
        <v>1344</v>
      </c>
      <c r="G90" s="2980">
        <v>19.350000000000001</v>
      </c>
    </row>
    <row r="91" spans="1:7" s="1307" customFormat="1" ht="12.75" customHeight="1" x14ac:dyDescent="0.25">
      <c r="A91" s="1287">
        <v>42.03</v>
      </c>
      <c r="B91" s="1308" t="s">
        <v>107</v>
      </c>
      <c r="C91" s="1309">
        <v>3016</v>
      </c>
      <c r="D91" s="1310"/>
      <c r="E91" s="1311">
        <v>4121</v>
      </c>
      <c r="F91" s="1314" t="s">
        <v>1345</v>
      </c>
      <c r="G91" s="2980">
        <v>42.03</v>
      </c>
    </row>
    <row r="92" spans="1:7" s="1307" customFormat="1" ht="12.75" customHeight="1" x14ac:dyDescent="0.25">
      <c r="A92" s="1287">
        <v>81</v>
      </c>
      <c r="B92" s="1308" t="s">
        <v>107</v>
      </c>
      <c r="C92" s="1309">
        <v>3017</v>
      </c>
      <c r="D92" s="1310"/>
      <c r="E92" s="1311">
        <v>4121</v>
      </c>
      <c r="F92" s="1314" t="s">
        <v>1346</v>
      </c>
      <c r="G92" s="2980">
        <v>81</v>
      </c>
    </row>
    <row r="93" spans="1:7" s="1307" customFormat="1" ht="12.75" customHeight="1" x14ac:dyDescent="0.25">
      <c r="A93" s="1287">
        <v>93.24</v>
      </c>
      <c r="B93" s="1308" t="s">
        <v>107</v>
      </c>
      <c r="C93" s="1309">
        <v>3018</v>
      </c>
      <c r="D93" s="1310"/>
      <c r="E93" s="1311">
        <v>4121</v>
      </c>
      <c r="F93" s="1314" t="s">
        <v>1347</v>
      </c>
      <c r="G93" s="2980">
        <v>93.24</v>
      </c>
    </row>
    <row r="94" spans="1:7" s="1307" customFormat="1" ht="12.75" customHeight="1" x14ac:dyDescent="0.25">
      <c r="A94" s="1287">
        <v>84.24</v>
      </c>
      <c r="B94" s="1308" t="s">
        <v>107</v>
      </c>
      <c r="C94" s="1309">
        <v>3019</v>
      </c>
      <c r="D94" s="1310"/>
      <c r="E94" s="1311">
        <v>4121</v>
      </c>
      <c r="F94" s="1314" t="s">
        <v>1348</v>
      </c>
      <c r="G94" s="2980">
        <v>84.24</v>
      </c>
    </row>
    <row r="95" spans="1:7" s="1307" customFormat="1" ht="12.75" customHeight="1" x14ac:dyDescent="0.25">
      <c r="A95" s="1287">
        <v>23.13</v>
      </c>
      <c r="B95" s="1308" t="s">
        <v>107</v>
      </c>
      <c r="C95" s="1309">
        <v>3020</v>
      </c>
      <c r="D95" s="1310"/>
      <c r="E95" s="1311">
        <v>4121</v>
      </c>
      <c r="F95" s="1314" t="s">
        <v>1349</v>
      </c>
      <c r="G95" s="2980">
        <v>23.13</v>
      </c>
    </row>
    <row r="96" spans="1:7" s="1307" customFormat="1" ht="12.75" customHeight="1" x14ac:dyDescent="0.25">
      <c r="A96" s="1287">
        <v>22.05</v>
      </c>
      <c r="B96" s="1308" t="s">
        <v>107</v>
      </c>
      <c r="C96" s="1309">
        <v>3021</v>
      </c>
      <c r="D96" s="1310"/>
      <c r="E96" s="1311">
        <v>4121</v>
      </c>
      <c r="F96" s="1314" t="s">
        <v>1350</v>
      </c>
      <c r="G96" s="2980">
        <v>22.05</v>
      </c>
    </row>
    <row r="97" spans="1:9" s="1307" customFormat="1" ht="12.75" customHeight="1" x14ac:dyDescent="0.25">
      <c r="A97" s="1287">
        <v>167.31</v>
      </c>
      <c r="B97" s="1308" t="s">
        <v>107</v>
      </c>
      <c r="C97" s="1309">
        <v>3022</v>
      </c>
      <c r="D97" s="1310"/>
      <c r="E97" s="1311">
        <v>4121</v>
      </c>
      <c r="F97" s="1314" t="s">
        <v>1351</v>
      </c>
      <c r="G97" s="2980">
        <v>167.31</v>
      </c>
    </row>
    <row r="98" spans="1:9" s="1307" customFormat="1" ht="12.75" customHeight="1" x14ac:dyDescent="0.25">
      <c r="A98" s="1287">
        <v>106.65</v>
      </c>
      <c r="B98" s="1308" t="s">
        <v>107</v>
      </c>
      <c r="C98" s="1309">
        <v>3023</v>
      </c>
      <c r="D98" s="1310"/>
      <c r="E98" s="1311">
        <v>4121</v>
      </c>
      <c r="F98" s="1314" t="s">
        <v>1352</v>
      </c>
      <c r="G98" s="2980">
        <v>106.65</v>
      </c>
    </row>
    <row r="99" spans="1:9" s="1307" customFormat="1" ht="12.75" customHeight="1" x14ac:dyDescent="0.25">
      <c r="A99" s="1287">
        <v>54.27</v>
      </c>
      <c r="B99" s="1308" t="s">
        <v>107</v>
      </c>
      <c r="C99" s="1309">
        <v>3024</v>
      </c>
      <c r="D99" s="1310"/>
      <c r="E99" s="1311">
        <v>4121</v>
      </c>
      <c r="F99" s="1314" t="s">
        <v>1353</v>
      </c>
      <c r="G99" s="2980">
        <v>54.27</v>
      </c>
    </row>
    <row r="100" spans="1:9" s="1307" customFormat="1" ht="12.75" customHeight="1" x14ac:dyDescent="0.25">
      <c r="A100" s="1287">
        <v>73.53</v>
      </c>
      <c r="B100" s="1308" t="s">
        <v>107</v>
      </c>
      <c r="C100" s="1309">
        <v>3025</v>
      </c>
      <c r="D100" s="1310"/>
      <c r="E100" s="1311">
        <v>4121</v>
      </c>
      <c r="F100" s="1314" t="s">
        <v>1354</v>
      </c>
      <c r="G100" s="2980">
        <v>73.53</v>
      </c>
    </row>
    <row r="101" spans="1:9" s="1307" customFormat="1" ht="12.75" customHeight="1" x14ac:dyDescent="0.25">
      <c r="A101" s="1287">
        <v>178.74</v>
      </c>
      <c r="B101" s="1308" t="s">
        <v>107</v>
      </c>
      <c r="C101" s="1309">
        <v>3026</v>
      </c>
      <c r="D101" s="1310"/>
      <c r="E101" s="1311">
        <v>4121</v>
      </c>
      <c r="F101" s="1314" t="s">
        <v>1310</v>
      </c>
      <c r="G101" s="2980">
        <v>178.74</v>
      </c>
    </row>
    <row r="102" spans="1:9" s="1307" customFormat="1" ht="12.75" customHeight="1" x14ac:dyDescent="0.25">
      <c r="A102" s="1287">
        <v>94.05</v>
      </c>
      <c r="B102" s="1308" t="s">
        <v>107</v>
      </c>
      <c r="C102" s="1309">
        <v>3027</v>
      </c>
      <c r="D102" s="1310"/>
      <c r="E102" s="1311">
        <v>4121</v>
      </c>
      <c r="F102" s="1314" t="s">
        <v>1355</v>
      </c>
      <c r="G102" s="2980">
        <v>94.05</v>
      </c>
    </row>
    <row r="103" spans="1:9" s="1307" customFormat="1" ht="12.75" customHeight="1" x14ac:dyDescent="0.25">
      <c r="A103" s="1287">
        <v>40.32</v>
      </c>
      <c r="B103" s="1308" t="s">
        <v>107</v>
      </c>
      <c r="C103" s="1309">
        <v>3028</v>
      </c>
      <c r="D103" s="1310"/>
      <c r="E103" s="1311">
        <v>4121</v>
      </c>
      <c r="F103" s="1314" t="s">
        <v>1356</v>
      </c>
      <c r="G103" s="2980">
        <v>40.32</v>
      </c>
    </row>
    <row r="104" spans="1:9" s="1307" customFormat="1" ht="12.75" customHeight="1" x14ac:dyDescent="0.25">
      <c r="A104" s="1287">
        <v>15.75</v>
      </c>
      <c r="B104" s="1308" t="s">
        <v>107</v>
      </c>
      <c r="C104" s="1309">
        <v>3029</v>
      </c>
      <c r="D104" s="1310"/>
      <c r="E104" s="1311">
        <v>4121</v>
      </c>
      <c r="F104" s="1314" t="s">
        <v>1357</v>
      </c>
      <c r="G104" s="2980">
        <v>15.75</v>
      </c>
    </row>
    <row r="105" spans="1:9" s="1307" customFormat="1" ht="12.75" customHeight="1" x14ac:dyDescent="0.25">
      <c r="A105" s="1287">
        <v>81.27</v>
      </c>
      <c r="B105" s="1308" t="s">
        <v>107</v>
      </c>
      <c r="C105" s="1309">
        <v>3030</v>
      </c>
      <c r="D105" s="1310"/>
      <c r="E105" s="1311">
        <v>4121</v>
      </c>
      <c r="F105" s="1314" t="s">
        <v>1358</v>
      </c>
      <c r="G105" s="2980">
        <v>81.27</v>
      </c>
    </row>
    <row r="106" spans="1:9" s="1307" customFormat="1" ht="12.75" customHeight="1" x14ac:dyDescent="0.25">
      <c r="A106" s="1287">
        <v>52.83</v>
      </c>
      <c r="B106" s="1308" t="s">
        <v>107</v>
      </c>
      <c r="C106" s="1309">
        <v>3031</v>
      </c>
      <c r="D106" s="1310"/>
      <c r="E106" s="1311">
        <v>4121</v>
      </c>
      <c r="F106" s="1314" t="s">
        <v>1359</v>
      </c>
      <c r="G106" s="2980">
        <v>52.83</v>
      </c>
    </row>
    <row r="107" spans="1:9" s="1307" customFormat="1" ht="12.75" customHeight="1" x14ac:dyDescent="0.25">
      <c r="A107" s="1287">
        <v>10.44</v>
      </c>
      <c r="B107" s="1308" t="s">
        <v>107</v>
      </c>
      <c r="C107" s="1309">
        <v>3032</v>
      </c>
      <c r="D107" s="1310"/>
      <c r="E107" s="1311">
        <v>4121</v>
      </c>
      <c r="F107" s="1314" t="s">
        <v>1360</v>
      </c>
      <c r="G107" s="2980">
        <v>10.44</v>
      </c>
    </row>
    <row r="108" spans="1:9" s="1307" customFormat="1" ht="12.75" customHeight="1" x14ac:dyDescent="0.25">
      <c r="A108" s="1287">
        <v>81.36</v>
      </c>
      <c r="B108" s="1308" t="s">
        <v>107</v>
      </c>
      <c r="C108" s="1309">
        <v>3033</v>
      </c>
      <c r="D108" s="1310"/>
      <c r="E108" s="1311">
        <v>4121</v>
      </c>
      <c r="F108" s="1314" t="s">
        <v>1361</v>
      </c>
      <c r="G108" s="2980">
        <v>81.36</v>
      </c>
    </row>
    <row r="109" spans="1:9" s="1307" customFormat="1" ht="12.75" customHeight="1" thickBot="1" x14ac:dyDescent="0.3">
      <c r="A109" s="1319">
        <v>44.91</v>
      </c>
      <c r="B109" s="1320" t="s">
        <v>107</v>
      </c>
      <c r="C109" s="1321">
        <v>3034</v>
      </c>
      <c r="D109" s="1322"/>
      <c r="E109" s="1323">
        <v>4121</v>
      </c>
      <c r="F109" s="1324" t="s">
        <v>1362</v>
      </c>
      <c r="G109" s="2981">
        <v>44.91</v>
      </c>
    </row>
    <row r="110" spans="1:9" s="1307" customFormat="1" ht="12.75" customHeight="1" x14ac:dyDescent="0.25">
      <c r="A110" s="3383"/>
      <c r="B110" s="3384"/>
      <c r="C110" s="3384"/>
      <c r="D110" s="3384"/>
      <c r="E110" s="3384"/>
      <c r="F110" s="3383"/>
      <c r="G110" s="3385"/>
      <c r="H110" s="3386"/>
      <c r="I110" s="3386"/>
    </row>
    <row r="111" spans="1:9" s="1307" customFormat="1" ht="12.75" customHeight="1" thickBot="1" x14ac:dyDescent="0.3">
      <c r="A111" s="1278"/>
      <c r="B111" s="1278"/>
      <c r="C111" s="1278"/>
      <c r="D111" s="1278"/>
      <c r="E111" s="1278"/>
      <c r="F111" s="1278"/>
      <c r="G111" s="1280" t="s">
        <v>881</v>
      </c>
      <c r="H111" s="3386"/>
      <c r="I111" s="3386"/>
    </row>
    <row r="112" spans="1:9" s="1307" customFormat="1" ht="12.75" customHeight="1" thickBot="1" x14ac:dyDescent="0.25">
      <c r="A112" s="1281" t="s">
        <v>7</v>
      </c>
      <c r="B112" s="1282" t="s">
        <v>281</v>
      </c>
      <c r="C112" s="1283" t="s">
        <v>96</v>
      </c>
      <c r="D112" s="1284" t="s">
        <v>885</v>
      </c>
      <c r="E112" s="1285" t="s">
        <v>886</v>
      </c>
      <c r="F112" s="1286" t="s">
        <v>883</v>
      </c>
      <c r="G112" s="2976" t="s">
        <v>9</v>
      </c>
      <c r="H112" s="3386"/>
      <c r="I112" s="3386"/>
    </row>
    <row r="113" spans="1:9" s="1307" customFormat="1" ht="12.75" customHeight="1" thickBot="1" x14ac:dyDescent="0.3">
      <c r="A113" s="3145" t="s">
        <v>10</v>
      </c>
      <c r="B113" s="1290" t="s">
        <v>3</v>
      </c>
      <c r="C113" s="1291" t="s">
        <v>10</v>
      </c>
      <c r="D113" s="1292" t="s">
        <v>10</v>
      </c>
      <c r="E113" s="1293" t="s">
        <v>10</v>
      </c>
      <c r="F113" s="1294" t="s">
        <v>1267</v>
      </c>
      <c r="G113" s="3147" t="s">
        <v>10</v>
      </c>
      <c r="H113" s="3386"/>
      <c r="I113" s="3386"/>
    </row>
    <row r="114" spans="1:9" s="1307" customFormat="1" ht="12.75" customHeight="1" thickBot="1" x14ac:dyDescent="0.3">
      <c r="A114" s="2975">
        <f>SUM(A115:A160)</f>
        <v>7048.5700000000006</v>
      </c>
      <c r="B114" s="1296" t="s">
        <v>98</v>
      </c>
      <c r="C114" s="1297" t="s">
        <v>10</v>
      </c>
      <c r="D114" s="1298" t="s">
        <v>10</v>
      </c>
      <c r="E114" s="1299">
        <v>4121</v>
      </c>
      <c r="F114" s="1300" t="s">
        <v>1268</v>
      </c>
      <c r="G114" s="2978">
        <f>SUM(G115:G160)</f>
        <v>6730.5700000000006</v>
      </c>
      <c r="H114" s="3386"/>
      <c r="I114" s="3386"/>
    </row>
    <row r="115" spans="1:9" s="1307" customFormat="1" ht="12.75" customHeight="1" x14ac:dyDescent="0.25">
      <c r="A115" s="1301">
        <v>1000</v>
      </c>
      <c r="B115" s="1315" t="s">
        <v>107</v>
      </c>
      <c r="C115" s="1316">
        <v>4001</v>
      </c>
      <c r="D115" s="1317"/>
      <c r="E115" s="1305">
        <v>4121</v>
      </c>
      <c r="F115" s="1318" t="s">
        <v>1363</v>
      </c>
      <c r="G115" s="2979">
        <v>1000</v>
      </c>
    </row>
    <row r="116" spans="1:9" ht="12.75" customHeight="1" x14ac:dyDescent="0.25">
      <c r="A116" s="1287">
        <v>403.56</v>
      </c>
      <c r="B116" s="1308" t="s">
        <v>107</v>
      </c>
      <c r="C116" s="1309">
        <v>4002</v>
      </c>
      <c r="D116" s="1310"/>
      <c r="E116" s="1311">
        <v>4121</v>
      </c>
      <c r="F116" s="1314" t="s">
        <v>1364</v>
      </c>
      <c r="G116" s="2980">
        <v>403.56</v>
      </c>
    </row>
    <row r="117" spans="1:9" ht="12.75" customHeight="1" x14ac:dyDescent="0.25">
      <c r="A117" s="1287">
        <v>468.54</v>
      </c>
      <c r="B117" s="1308" t="s">
        <v>107</v>
      </c>
      <c r="C117" s="1309">
        <v>4003</v>
      </c>
      <c r="D117" s="1310"/>
      <c r="E117" s="1311">
        <v>4121</v>
      </c>
      <c r="F117" s="1314" t="s">
        <v>1365</v>
      </c>
      <c r="G117" s="2980">
        <v>468.54</v>
      </c>
    </row>
    <row r="118" spans="1:9" ht="12.75" customHeight="1" x14ac:dyDescent="0.25">
      <c r="A118" s="1287">
        <v>155.07</v>
      </c>
      <c r="B118" s="1308" t="s">
        <v>107</v>
      </c>
      <c r="C118" s="1309">
        <v>4004</v>
      </c>
      <c r="D118" s="1310"/>
      <c r="E118" s="1311">
        <v>4121</v>
      </c>
      <c r="F118" s="1314" t="s">
        <v>1366</v>
      </c>
      <c r="G118" s="2980">
        <v>155.07</v>
      </c>
    </row>
    <row r="119" spans="1:9" ht="12.75" customHeight="1" x14ac:dyDescent="0.25">
      <c r="A119" s="1287">
        <v>352.71</v>
      </c>
      <c r="B119" s="1308" t="s">
        <v>107</v>
      </c>
      <c r="C119" s="1309">
        <v>4006</v>
      </c>
      <c r="D119" s="1310"/>
      <c r="E119" s="1311">
        <v>4121</v>
      </c>
      <c r="F119" s="1314" t="s">
        <v>1367</v>
      </c>
      <c r="G119" s="2980">
        <v>352.71</v>
      </c>
    </row>
    <row r="120" spans="1:9" s="1307" customFormat="1" ht="12.75" customHeight="1" x14ac:dyDescent="0.25">
      <c r="A120" s="1301">
        <v>682.06</v>
      </c>
      <c r="B120" s="1315" t="s">
        <v>107</v>
      </c>
      <c r="C120" s="1316">
        <v>4007</v>
      </c>
      <c r="D120" s="1317"/>
      <c r="E120" s="1305">
        <v>4121</v>
      </c>
      <c r="F120" s="1318" t="s">
        <v>1368</v>
      </c>
      <c r="G120" s="2979">
        <v>579.05999999999995</v>
      </c>
    </row>
    <row r="121" spans="1:9" s="1307" customFormat="1" ht="12.75" customHeight="1" x14ac:dyDescent="0.25">
      <c r="A121" s="1287">
        <v>1266.02</v>
      </c>
      <c r="B121" s="1308" t="s">
        <v>107</v>
      </c>
      <c r="C121" s="1309">
        <v>4008</v>
      </c>
      <c r="D121" s="1310"/>
      <c r="E121" s="1311">
        <v>4121</v>
      </c>
      <c r="F121" s="1314" t="s">
        <v>1369</v>
      </c>
      <c r="G121" s="2980">
        <v>1051.02</v>
      </c>
    </row>
    <row r="122" spans="1:9" s="1307" customFormat="1" ht="12.75" customHeight="1" x14ac:dyDescent="0.25">
      <c r="A122" s="1287">
        <v>357.93</v>
      </c>
      <c r="B122" s="1308" t="s">
        <v>107</v>
      </c>
      <c r="C122" s="1309">
        <v>4009</v>
      </c>
      <c r="D122" s="1310"/>
      <c r="E122" s="1311">
        <v>4121</v>
      </c>
      <c r="F122" s="1314" t="s">
        <v>1370</v>
      </c>
      <c r="G122" s="2980">
        <v>357.93</v>
      </c>
    </row>
    <row r="123" spans="1:9" s="1307" customFormat="1" ht="12.75" customHeight="1" x14ac:dyDescent="0.25">
      <c r="A123" s="1287">
        <v>256.5</v>
      </c>
      <c r="B123" s="1308" t="s">
        <v>107</v>
      </c>
      <c r="C123" s="1309">
        <v>4010</v>
      </c>
      <c r="D123" s="1310"/>
      <c r="E123" s="1311">
        <v>4121</v>
      </c>
      <c r="F123" s="1314" t="s">
        <v>1371</v>
      </c>
      <c r="G123" s="2980">
        <v>256.5</v>
      </c>
    </row>
    <row r="124" spans="1:9" s="1307" customFormat="1" ht="12.75" customHeight="1" x14ac:dyDescent="0.25">
      <c r="A124" s="1287">
        <v>170.55</v>
      </c>
      <c r="B124" s="1308" t="s">
        <v>107</v>
      </c>
      <c r="C124" s="1309">
        <v>4011</v>
      </c>
      <c r="D124" s="1310"/>
      <c r="E124" s="1311">
        <v>4121</v>
      </c>
      <c r="F124" s="1314" t="s">
        <v>1372</v>
      </c>
      <c r="G124" s="2980">
        <v>170.55</v>
      </c>
    </row>
    <row r="125" spans="1:9" s="1307" customFormat="1" ht="12.75" customHeight="1" x14ac:dyDescent="0.25">
      <c r="A125" s="1287">
        <v>31.77</v>
      </c>
      <c r="B125" s="1308" t="s">
        <v>107</v>
      </c>
      <c r="C125" s="1309">
        <v>4012</v>
      </c>
      <c r="D125" s="1310"/>
      <c r="E125" s="1311">
        <v>4121</v>
      </c>
      <c r="F125" s="1314" t="s">
        <v>1373</v>
      </c>
      <c r="G125" s="2980">
        <v>31.77</v>
      </c>
    </row>
    <row r="126" spans="1:9" s="1307" customFormat="1" ht="12.75" customHeight="1" x14ac:dyDescent="0.25">
      <c r="A126" s="1287">
        <v>9.99</v>
      </c>
      <c r="B126" s="1308" t="s">
        <v>107</v>
      </c>
      <c r="C126" s="1309">
        <v>4013</v>
      </c>
      <c r="D126" s="1310"/>
      <c r="E126" s="1311">
        <v>4121</v>
      </c>
      <c r="F126" s="1314" t="s">
        <v>1374</v>
      </c>
      <c r="G126" s="2980">
        <v>9.99</v>
      </c>
    </row>
    <row r="127" spans="1:9" s="1307" customFormat="1" ht="12.75" customHeight="1" x14ac:dyDescent="0.25">
      <c r="A127" s="1287">
        <v>56.34</v>
      </c>
      <c r="B127" s="1308" t="s">
        <v>107</v>
      </c>
      <c r="C127" s="1309">
        <v>4014</v>
      </c>
      <c r="D127" s="1310"/>
      <c r="E127" s="1311">
        <v>4121</v>
      </c>
      <c r="F127" s="1314" t="s">
        <v>1375</v>
      </c>
      <c r="G127" s="2980">
        <v>56.34</v>
      </c>
    </row>
    <row r="128" spans="1:9" s="1307" customFormat="1" ht="12.75" customHeight="1" x14ac:dyDescent="0.25">
      <c r="A128" s="1287">
        <v>19.350000000000001</v>
      </c>
      <c r="B128" s="1308" t="s">
        <v>107</v>
      </c>
      <c r="C128" s="1309">
        <v>4015</v>
      </c>
      <c r="D128" s="1310"/>
      <c r="E128" s="1311">
        <v>4121</v>
      </c>
      <c r="F128" s="1314" t="s">
        <v>1376</v>
      </c>
      <c r="G128" s="2980">
        <v>19.350000000000001</v>
      </c>
    </row>
    <row r="129" spans="1:7" s="1307" customFormat="1" ht="12.75" customHeight="1" x14ac:dyDescent="0.25">
      <c r="A129" s="1301">
        <v>120.51</v>
      </c>
      <c r="B129" s="1315" t="s">
        <v>107</v>
      </c>
      <c r="C129" s="1316">
        <v>4016</v>
      </c>
      <c r="D129" s="1317"/>
      <c r="E129" s="1305">
        <v>4121</v>
      </c>
      <c r="F129" s="3153" t="s">
        <v>1377</v>
      </c>
      <c r="G129" s="2979">
        <v>120.51</v>
      </c>
    </row>
    <row r="130" spans="1:7" s="1307" customFormat="1" ht="12.75" customHeight="1" x14ac:dyDescent="0.25">
      <c r="A130" s="1287">
        <v>57.96</v>
      </c>
      <c r="B130" s="1308" t="s">
        <v>107</v>
      </c>
      <c r="C130" s="1309">
        <v>4018</v>
      </c>
      <c r="D130" s="1310"/>
      <c r="E130" s="1311">
        <v>4121</v>
      </c>
      <c r="F130" s="3152" t="s">
        <v>1378</v>
      </c>
      <c r="G130" s="2980">
        <v>57.96</v>
      </c>
    </row>
    <row r="131" spans="1:7" s="1307" customFormat="1" ht="12.75" customHeight="1" x14ac:dyDescent="0.25">
      <c r="A131" s="1287">
        <v>39.15</v>
      </c>
      <c r="B131" s="1308" t="s">
        <v>107</v>
      </c>
      <c r="C131" s="1309">
        <v>4019</v>
      </c>
      <c r="D131" s="1310"/>
      <c r="E131" s="1311">
        <v>4121</v>
      </c>
      <c r="F131" s="3152" t="s">
        <v>1379</v>
      </c>
      <c r="G131" s="2980">
        <v>39.15</v>
      </c>
    </row>
    <row r="132" spans="1:7" s="1307" customFormat="1" ht="12.75" customHeight="1" x14ac:dyDescent="0.25">
      <c r="A132" s="1287">
        <v>46.71</v>
      </c>
      <c r="B132" s="1308" t="s">
        <v>107</v>
      </c>
      <c r="C132" s="1309">
        <v>4020</v>
      </c>
      <c r="D132" s="1310"/>
      <c r="E132" s="1311">
        <v>4121</v>
      </c>
      <c r="F132" s="3152" t="s">
        <v>1380</v>
      </c>
      <c r="G132" s="2980">
        <v>46.71</v>
      </c>
    </row>
    <row r="133" spans="1:7" s="1307" customFormat="1" ht="12.75" customHeight="1" x14ac:dyDescent="0.25">
      <c r="A133" s="1287">
        <v>66.87</v>
      </c>
      <c r="B133" s="1308" t="s">
        <v>107</v>
      </c>
      <c r="C133" s="1309">
        <v>4021</v>
      </c>
      <c r="D133" s="1310"/>
      <c r="E133" s="1311">
        <v>4121</v>
      </c>
      <c r="F133" s="3152" t="s">
        <v>1381</v>
      </c>
      <c r="G133" s="2980">
        <v>66.87</v>
      </c>
    </row>
    <row r="134" spans="1:7" s="1307" customFormat="1" ht="12.75" customHeight="1" x14ac:dyDescent="0.25">
      <c r="A134" s="1287">
        <v>61.02</v>
      </c>
      <c r="B134" s="1308" t="s">
        <v>107</v>
      </c>
      <c r="C134" s="1309">
        <v>4022</v>
      </c>
      <c r="D134" s="1310"/>
      <c r="E134" s="1311">
        <v>4121</v>
      </c>
      <c r="F134" s="3152" t="s">
        <v>1382</v>
      </c>
      <c r="G134" s="2980">
        <v>61.02</v>
      </c>
    </row>
    <row r="135" spans="1:7" s="1307" customFormat="1" ht="12.75" customHeight="1" x14ac:dyDescent="0.25">
      <c r="A135" s="1287">
        <v>22.23</v>
      </c>
      <c r="B135" s="1308" t="s">
        <v>107</v>
      </c>
      <c r="C135" s="1309">
        <v>4023</v>
      </c>
      <c r="D135" s="1310"/>
      <c r="E135" s="1311">
        <v>4121</v>
      </c>
      <c r="F135" s="3152" t="s">
        <v>1383</v>
      </c>
      <c r="G135" s="2980">
        <v>22.23</v>
      </c>
    </row>
    <row r="136" spans="1:7" s="1307" customFormat="1" ht="12.75" customHeight="1" x14ac:dyDescent="0.25">
      <c r="A136" s="1287">
        <v>15.66</v>
      </c>
      <c r="B136" s="1308" t="s">
        <v>107</v>
      </c>
      <c r="C136" s="1309">
        <v>4024</v>
      </c>
      <c r="D136" s="1310"/>
      <c r="E136" s="1311">
        <v>4121</v>
      </c>
      <c r="F136" s="3152" t="s">
        <v>1384</v>
      </c>
      <c r="G136" s="2980">
        <v>15.66</v>
      </c>
    </row>
    <row r="137" spans="1:7" s="1307" customFormat="1" ht="12.75" customHeight="1" x14ac:dyDescent="0.25">
      <c r="A137" s="1287">
        <v>74.52</v>
      </c>
      <c r="B137" s="1308" t="s">
        <v>107</v>
      </c>
      <c r="C137" s="1309">
        <v>4026</v>
      </c>
      <c r="D137" s="1310"/>
      <c r="E137" s="1311">
        <v>4121</v>
      </c>
      <c r="F137" s="3152" t="s">
        <v>1385</v>
      </c>
      <c r="G137" s="2980">
        <v>74.52</v>
      </c>
    </row>
    <row r="138" spans="1:7" s="1307" customFormat="1" ht="12.75" customHeight="1" x14ac:dyDescent="0.25">
      <c r="A138" s="1287">
        <v>14.31</v>
      </c>
      <c r="B138" s="1308" t="s">
        <v>107</v>
      </c>
      <c r="C138" s="1309">
        <v>4027</v>
      </c>
      <c r="D138" s="1310"/>
      <c r="E138" s="1311">
        <v>4121</v>
      </c>
      <c r="F138" s="3152" t="s">
        <v>1386</v>
      </c>
      <c r="G138" s="2980">
        <v>14.31</v>
      </c>
    </row>
    <row r="139" spans="1:7" s="1307" customFormat="1" ht="12.75" customHeight="1" x14ac:dyDescent="0.25">
      <c r="A139" s="1287">
        <v>70.2</v>
      </c>
      <c r="B139" s="1308" t="s">
        <v>107</v>
      </c>
      <c r="C139" s="1309">
        <v>4028</v>
      </c>
      <c r="D139" s="1310"/>
      <c r="E139" s="1311">
        <v>4121</v>
      </c>
      <c r="F139" s="3152" t="s">
        <v>1387</v>
      </c>
      <c r="G139" s="2980">
        <v>70.2</v>
      </c>
    </row>
    <row r="140" spans="1:7" s="1307" customFormat="1" ht="12.75" customHeight="1" x14ac:dyDescent="0.25">
      <c r="A140" s="1287">
        <v>15.12</v>
      </c>
      <c r="B140" s="1308" t="s">
        <v>107</v>
      </c>
      <c r="C140" s="1309">
        <v>4029</v>
      </c>
      <c r="D140" s="1310"/>
      <c r="E140" s="1311">
        <v>4121</v>
      </c>
      <c r="F140" s="3152" t="s">
        <v>1388</v>
      </c>
      <c r="G140" s="2980">
        <v>15.12</v>
      </c>
    </row>
    <row r="141" spans="1:7" s="1307" customFormat="1" ht="12.75" customHeight="1" x14ac:dyDescent="0.25">
      <c r="A141" s="1287">
        <v>54.72</v>
      </c>
      <c r="B141" s="1308" t="s">
        <v>107</v>
      </c>
      <c r="C141" s="1309">
        <v>4030</v>
      </c>
      <c r="D141" s="1310"/>
      <c r="E141" s="1311">
        <v>4121</v>
      </c>
      <c r="F141" s="3152" t="s">
        <v>1389</v>
      </c>
      <c r="G141" s="2980">
        <v>54.72</v>
      </c>
    </row>
    <row r="142" spans="1:7" s="1307" customFormat="1" ht="12.75" customHeight="1" x14ac:dyDescent="0.25">
      <c r="A142" s="1287">
        <v>19.89</v>
      </c>
      <c r="B142" s="1308" t="s">
        <v>107</v>
      </c>
      <c r="C142" s="1309">
        <v>4031</v>
      </c>
      <c r="D142" s="1310"/>
      <c r="E142" s="1311">
        <v>4121</v>
      </c>
      <c r="F142" s="3152" t="s">
        <v>1390</v>
      </c>
      <c r="G142" s="2980">
        <v>19.89</v>
      </c>
    </row>
    <row r="143" spans="1:7" s="1307" customFormat="1" ht="12.75" customHeight="1" x14ac:dyDescent="0.25">
      <c r="A143" s="1287">
        <v>7.74</v>
      </c>
      <c r="B143" s="1308" t="s">
        <v>107</v>
      </c>
      <c r="C143" s="1309">
        <v>4032</v>
      </c>
      <c r="D143" s="1310"/>
      <c r="E143" s="1311">
        <v>4121</v>
      </c>
      <c r="F143" s="3152" t="s">
        <v>1391</v>
      </c>
      <c r="G143" s="2980">
        <v>7.74</v>
      </c>
    </row>
    <row r="144" spans="1:7" s="1307" customFormat="1" ht="12.75" customHeight="1" x14ac:dyDescent="0.25">
      <c r="A144" s="1287">
        <v>28.35</v>
      </c>
      <c r="B144" s="1308" t="s">
        <v>107</v>
      </c>
      <c r="C144" s="1309">
        <v>4033</v>
      </c>
      <c r="D144" s="1310"/>
      <c r="E144" s="1311">
        <v>4121</v>
      </c>
      <c r="F144" s="3152" t="s">
        <v>1392</v>
      </c>
      <c r="G144" s="2980">
        <v>28.35</v>
      </c>
    </row>
    <row r="145" spans="1:7" s="1307" customFormat="1" ht="12.75" customHeight="1" x14ac:dyDescent="0.25">
      <c r="A145" s="1287">
        <v>27.99</v>
      </c>
      <c r="B145" s="1308" t="s">
        <v>107</v>
      </c>
      <c r="C145" s="1309">
        <v>4034</v>
      </c>
      <c r="D145" s="1310"/>
      <c r="E145" s="1311">
        <v>4121</v>
      </c>
      <c r="F145" s="3152" t="s">
        <v>1393</v>
      </c>
      <c r="G145" s="2980">
        <v>27.99</v>
      </c>
    </row>
    <row r="146" spans="1:7" s="1307" customFormat="1" ht="12.75" customHeight="1" x14ac:dyDescent="0.25">
      <c r="A146" s="1287">
        <v>69.48</v>
      </c>
      <c r="B146" s="1308" t="s">
        <v>107</v>
      </c>
      <c r="C146" s="1309">
        <v>4035</v>
      </c>
      <c r="D146" s="1310"/>
      <c r="E146" s="1311">
        <v>4121</v>
      </c>
      <c r="F146" s="3152" t="s">
        <v>1394</v>
      </c>
      <c r="G146" s="2980">
        <v>69.48</v>
      </c>
    </row>
    <row r="147" spans="1:7" s="1307" customFormat="1" ht="12.75" customHeight="1" x14ac:dyDescent="0.25">
      <c r="A147" s="1287">
        <v>27.63</v>
      </c>
      <c r="B147" s="1308" t="s">
        <v>107</v>
      </c>
      <c r="C147" s="1309">
        <v>4036</v>
      </c>
      <c r="D147" s="1310"/>
      <c r="E147" s="1311">
        <v>4121</v>
      </c>
      <c r="F147" s="3152" t="s">
        <v>1395</v>
      </c>
      <c r="G147" s="2980">
        <v>27.63</v>
      </c>
    </row>
    <row r="148" spans="1:7" s="1307" customFormat="1" ht="12.75" customHeight="1" x14ac:dyDescent="0.25">
      <c r="A148" s="1287">
        <v>50.31</v>
      </c>
      <c r="B148" s="1308" t="s">
        <v>107</v>
      </c>
      <c r="C148" s="1309">
        <v>4037</v>
      </c>
      <c r="D148" s="1310"/>
      <c r="E148" s="1311">
        <v>4121</v>
      </c>
      <c r="F148" s="3152" t="s">
        <v>1396</v>
      </c>
      <c r="G148" s="2980">
        <v>50.31</v>
      </c>
    </row>
    <row r="149" spans="1:7" s="1307" customFormat="1" ht="12.75" customHeight="1" x14ac:dyDescent="0.25">
      <c r="A149" s="1287">
        <v>35.909999999999997</v>
      </c>
      <c r="B149" s="1308" t="s">
        <v>107</v>
      </c>
      <c r="C149" s="1309">
        <v>4038</v>
      </c>
      <c r="D149" s="1310"/>
      <c r="E149" s="1311">
        <v>4121</v>
      </c>
      <c r="F149" s="3152" t="s">
        <v>1311</v>
      </c>
      <c r="G149" s="2980">
        <v>35.909999999999997</v>
      </c>
    </row>
    <row r="150" spans="1:7" s="1307" customFormat="1" ht="12.75" customHeight="1" x14ac:dyDescent="0.25">
      <c r="A150" s="1287">
        <v>37.71</v>
      </c>
      <c r="B150" s="1308" t="s">
        <v>107</v>
      </c>
      <c r="C150" s="1309">
        <v>4039</v>
      </c>
      <c r="D150" s="1310"/>
      <c r="E150" s="1311">
        <v>4121</v>
      </c>
      <c r="F150" s="3152" t="s">
        <v>1397</v>
      </c>
      <c r="G150" s="2980">
        <v>37.71</v>
      </c>
    </row>
    <row r="151" spans="1:7" s="1307" customFormat="1" ht="12.75" customHeight="1" x14ac:dyDescent="0.25">
      <c r="A151" s="1287">
        <v>67.77</v>
      </c>
      <c r="B151" s="1308" t="s">
        <v>107</v>
      </c>
      <c r="C151" s="1309">
        <v>4040</v>
      </c>
      <c r="D151" s="1310"/>
      <c r="E151" s="1311">
        <v>4121</v>
      </c>
      <c r="F151" s="3152" t="s">
        <v>1398</v>
      </c>
      <c r="G151" s="2980">
        <v>67.77</v>
      </c>
    </row>
    <row r="152" spans="1:7" s="1307" customFormat="1" ht="12.75" customHeight="1" x14ac:dyDescent="0.25">
      <c r="A152" s="1287">
        <v>39.69</v>
      </c>
      <c r="B152" s="1308" t="s">
        <v>107</v>
      </c>
      <c r="C152" s="1309">
        <v>4041</v>
      </c>
      <c r="D152" s="1310"/>
      <c r="E152" s="1311">
        <v>4121</v>
      </c>
      <c r="F152" s="3152" t="s">
        <v>1399</v>
      </c>
      <c r="G152" s="2980">
        <v>39.69</v>
      </c>
    </row>
    <row r="153" spans="1:7" s="1307" customFormat="1" ht="12.75" customHeight="1" x14ac:dyDescent="0.25">
      <c r="A153" s="1287">
        <v>20.52</v>
      </c>
      <c r="B153" s="1308" t="s">
        <v>107</v>
      </c>
      <c r="C153" s="1309">
        <v>4042</v>
      </c>
      <c r="D153" s="1310"/>
      <c r="E153" s="1311">
        <v>4121</v>
      </c>
      <c r="F153" s="3152" t="s">
        <v>1400</v>
      </c>
      <c r="G153" s="2980">
        <v>20.52</v>
      </c>
    </row>
    <row r="154" spans="1:7" s="1307" customFormat="1" ht="12.75" customHeight="1" x14ac:dyDescent="0.25">
      <c r="A154" s="1287">
        <v>190.53</v>
      </c>
      <c r="B154" s="1308" t="s">
        <v>107</v>
      </c>
      <c r="C154" s="1309">
        <v>4043</v>
      </c>
      <c r="D154" s="1310"/>
      <c r="E154" s="1311">
        <v>4121</v>
      </c>
      <c r="F154" s="3152" t="s">
        <v>1401</v>
      </c>
      <c r="G154" s="2980">
        <v>190.53</v>
      </c>
    </row>
    <row r="155" spans="1:7" s="1307" customFormat="1" ht="12.75" customHeight="1" x14ac:dyDescent="0.25">
      <c r="A155" s="1287">
        <v>136.44</v>
      </c>
      <c r="B155" s="1308" t="s">
        <v>107</v>
      </c>
      <c r="C155" s="1309">
        <v>4044</v>
      </c>
      <c r="D155" s="1310"/>
      <c r="E155" s="1311">
        <v>4121</v>
      </c>
      <c r="F155" s="3152" t="s">
        <v>1402</v>
      </c>
      <c r="G155" s="2980">
        <v>136.44</v>
      </c>
    </row>
    <row r="156" spans="1:7" s="1307" customFormat="1" ht="12.75" customHeight="1" x14ac:dyDescent="0.25">
      <c r="A156" s="1287">
        <v>14.49</v>
      </c>
      <c r="B156" s="1308" t="s">
        <v>107</v>
      </c>
      <c r="C156" s="1309">
        <v>4045</v>
      </c>
      <c r="D156" s="1310"/>
      <c r="E156" s="1311">
        <v>4121</v>
      </c>
      <c r="F156" s="3152" t="s">
        <v>1403</v>
      </c>
      <c r="G156" s="2980">
        <v>14.49</v>
      </c>
    </row>
    <row r="157" spans="1:7" s="1307" customFormat="1" ht="12.75" customHeight="1" x14ac:dyDescent="0.25">
      <c r="A157" s="1287">
        <v>66.42</v>
      </c>
      <c r="B157" s="1308" t="s">
        <v>107</v>
      </c>
      <c r="C157" s="1309">
        <v>4046</v>
      </c>
      <c r="D157" s="1310"/>
      <c r="E157" s="1311">
        <v>4121</v>
      </c>
      <c r="F157" s="3152" t="s">
        <v>1404</v>
      </c>
      <c r="G157" s="2980">
        <v>66.42</v>
      </c>
    </row>
    <row r="158" spans="1:7" s="1307" customFormat="1" ht="12.75" customHeight="1" x14ac:dyDescent="0.25">
      <c r="A158" s="1287">
        <v>11.97</v>
      </c>
      <c r="B158" s="1308" t="s">
        <v>107</v>
      </c>
      <c r="C158" s="1309">
        <v>4047</v>
      </c>
      <c r="D158" s="1310"/>
      <c r="E158" s="1311">
        <v>4121</v>
      </c>
      <c r="F158" s="3152" t="s">
        <v>1405</v>
      </c>
      <c r="G158" s="2980">
        <v>11.97</v>
      </c>
    </row>
    <row r="159" spans="1:7" s="1307" customFormat="1" ht="12.75" customHeight="1" x14ac:dyDescent="0.25">
      <c r="A159" s="1287">
        <v>216.9</v>
      </c>
      <c r="B159" s="1308" t="s">
        <v>107</v>
      </c>
      <c r="C159" s="1309">
        <v>4048</v>
      </c>
      <c r="D159" s="1310"/>
      <c r="E159" s="1311">
        <v>4121</v>
      </c>
      <c r="F159" s="3152" t="s">
        <v>1406</v>
      </c>
      <c r="G159" s="2980">
        <v>216.9</v>
      </c>
    </row>
    <row r="160" spans="1:7" s="1307" customFormat="1" ht="12.75" customHeight="1" thickBot="1" x14ac:dyDescent="0.3">
      <c r="A160" s="1319">
        <v>89.46</v>
      </c>
      <c r="B160" s="1320" t="s">
        <v>107</v>
      </c>
      <c r="C160" s="1321">
        <v>4049</v>
      </c>
      <c r="D160" s="1322"/>
      <c r="E160" s="1323">
        <v>4121</v>
      </c>
      <c r="F160" s="3154" t="s">
        <v>1407</v>
      </c>
      <c r="G160" s="2981">
        <v>89.46</v>
      </c>
    </row>
    <row r="161" spans="1:7" s="1307" customFormat="1" ht="12.75" customHeight="1" x14ac:dyDescent="0.25">
      <c r="A161" s="3383"/>
      <c r="B161" s="3384"/>
      <c r="C161" s="3384"/>
      <c r="D161" s="3384"/>
      <c r="E161" s="3384"/>
      <c r="F161" s="3383"/>
      <c r="G161" s="3385"/>
    </row>
    <row r="162" spans="1:7" s="1307" customFormat="1" ht="12.75" customHeight="1" thickBot="1" x14ac:dyDescent="0.3">
      <c r="A162" s="1278"/>
      <c r="B162" s="1278"/>
      <c r="C162" s="1278"/>
      <c r="D162" s="1278"/>
      <c r="E162" s="1278"/>
      <c r="F162" s="1278"/>
      <c r="G162" s="1280" t="s">
        <v>881</v>
      </c>
    </row>
    <row r="163" spans="1:7" s="1307" customFormat="1" ht="12.75" customHeight="1" thickBot="1" x14ac:dyDescent="0.25">
      <c r="A163" s="1281" t="s">
        <v>7</v>
      </c>
      <c r="B163" s="1282" t="s">
        <v>281</v>
      </c>
      <c r="C163" s="1283" t="s">
        <v>96</v>
      </c>
      <c r="D163" s="1284" t="s">
        <v>885</v>
      </c>
      <c r="E163" s="1285" t="s">
        <v>886</v>
      </c>
      <c r="F163" s="1286" t="s">
        <v>883</v>
      </c>
      <c r="G163" s="2976" t="s">
        <v>9</v>
      </c>
    </row>
    <row r="164" spans="1:7" s="1307" customFormat="1" ht="12.75" customHeight="1" thickBot="1" x14ac:dyDescent="0.3">
      <c r="A164" s="3145" t="s">
        <v>10</v>
      </c>
      <c r="B164" s="1290" t="s">
        <v>3</v>
      </c>
      <c r="C164" s="1291" t="s">
        <v>10</v>
      </c>
      <c r="D164" s="1292" t="s">
        <v>10</v>
      </c>
      <c r="E164" s="1293" t="s">
        <v>10</v>
      </c>
      <c r="F164" s="1294" t="s">
        <v>1267</v>
      </c>
      <c r="G164" s="3147" t="s">
        <v>10</v>
      </c>
    </row>
    <row r="165" spans="1:7" s="1307" customFormat="1" ht="12.75" customHeight="1" thickBot="1" x14ac:dyDescent="0.3">
      <c r="A165" s="2975">
        <f>SUM(A166:A210)</f>
        <v>5900.0000000000018</v>
      </c>
      <c r="B165" s="1296" t="s">
        <v>98</v>
      </c>
      <c r="C165" s="1297" t="s">
        <v>10</v>
      </c>
      <c r="D165" s="1298" t="s">
        <v>10</v>
      </c>
      <c r="E165" s="1299">
        <v>4121</v>
      </c>
      <c r="F165" s="1300" t="s">
        <v>1268</v>
      </c>
      <c r="G165" s="2978">
        <f>SUM(G166:G210)</f>
        <v>7441.5680000000029</v>
      </c>
    </row>
    <row r="166" spans="1:7" s="1307" customFormat="1" ht="12.75" customHeight="1" x14ac:dyDescent="0.25">
      <c r="A166" s="1301">
        <v>29.7</v>
      </c>
      <c r="B166" s="1315" t="s">
        <v>107</v>
      </c>
      <c r="C166" s="1316">
        <v>4050</v>
      </c>
      <c r="D166" s="1317"/>
      <c r="E166" s="1305">
        <v>4121</v>
      </c>
      <c r="F166" s="3153" t="s">
        <v>1408</v>
      </c>
      <c r="G166" s="2979">
        <v>29.7</v>
      </c>
    </row>
    <row r="167" spans="1:7" s="1307" customFormat="1" ht="12.75" customHeight="1" x14ac:dyDescent="0.25">
      <c r="A167" s="1287">
        <v>22.86</v>
      </c>
      <c r="B167" s="1308" t="s">
        <v>107</v>
      </c>
      <c r="C167" s="1309">
        <v>4051</v>
      </c>
      <c r="D167" s="1310"/>
      <c r="E167" s="1311">
        <v>4121</v>
      </c>
      <c r="F167" s="3152" t="s">
        <v>1409</v>
      </c>
      <c r="G167" s="2980">
        <v>22.86</v>
      </c>
    </row>
    <row r="168" spans="1:7" s="1307" customFormat="1" ht="12.75" customHeight="1" x14ac:dyDescent="0.25">
      <c r="A168" s="1287">
        <v>59.67</v>
      </c>
      <c r="B168" s="1308" t="s">
        <v>107</v>
      </c>
      <c r="C168" s="1309">
        <v>4052</v>
      </c>
      <c r="D168" s="1310"/>
      <c r="E168" s="1311">
        <v>4121</v>
      </c>
      <c r="F168" s="3152" t="s">
        <v>1410</v>
      </c>
      <c r="G168" s="2980">
        <v>59.67</v>
      </c>
    </row>
    <row r="169" spans="1:7" s="1307" customFormat="1" ht="12.75" customHeight="1" x14ac:dyDescent="0.25">
      <c r="A169" s="1287">
        <v>18.54</v>
      </c>
      <c r="B169" s="1308" t="s">
        <v>107</v>
      </c>
      <c r="C169" s="1309">
        <v>4053</v>
      </c>
      <c r="D169" s="1310"/>
      <c r="E169" s="1311">
        <v>4121</v>
      </c>
      <c r="F169" s="3152" t="s">
        <v>1411</v>
      </c>
      <c r="G169" s="2980">
        <v>18.54</v>
      </c>
    </row>
    <row r="170" spans="1:7" s="1307" customFormat="1" ht="12.75" customHeight="1" x14ac:dyDescent="0.25">
      <c r="A170" s="1287">
        <v>24.75</v>
      </c>
      <c r="B170" s="1308" t="s">
        <v>107</v>
      </c>
      <c r="C170" s="1309">
        <v>4054</v>
      </c>
      <c r="D170" s="1310"/>
      <c r="E170" s="1311">
        <v>4121</v>
      </c>
      <c r="F170" s="3152" t="s">
        <v>1412</v>
      </c>
      <c r="G170" s="2980">
        <v>24.75</v>
      </c>
    </row>
    <row r="171" spans="1:7" s="1307" customFormat="1" ht="12.75" customHeight="1" x14ac:dyDescent="0.25">
      <c r="A171" s="1287">
        <v>15.75</v>
      </c>
      <c r="B171" s="1308" t="s">
        <v>107</v>
      </c>
      <c r="C171" s="1309">
        <v>4055</v>
      </c>
      <c r="D171" s="1310"/>
      <c r="E171" s="1311">
        <v>4121</v>
      </c>
      <c r="F171" s="3152" t="s">
        <v>1413</v>
      </c>
      <c r="G171" s="2980">
        <v>15.75</v>
      </c>
    </row>
    <row r="172" spans="1:7" s="1307" customFormat="1" ht="12.75" customHeight="1" x14ac:dyDescent="0.25">
      <c r="A172" s="1287">
        <v>17.37</v>
      </c>
      <c r="B172" s="1308" t="s">
        <v>107</v>
      </c>
      <c r="C172" s="1309">
        <v>4056</v>
      </c>
      <c r="D172" s="1310"/>
      <c r="E172" s="1311">
        <v>4121</v>
      </c>
      <c r="F172" s="3152" t="s">
        <v>1414</v>
      </c>
      <c r="G172" s="2980">
        <v>17.37</v>
      </c>
    </row>
    <row r="173" spans="1:7" s="1307" customFormat="1" ht="12.75" customHeight="1" x14ac:dyDescent="0.25">
      <c r="A173" s="1287">
        <v>62.64</v>
      </c>
      <c r="B173" s="1308" t="s">
        <v>107</v>
      </c>
      <c r="C173" s="1309">
        <v>4057</v>
      </c>
      <c r="D173" s="1310"/>
      <c r="E173" s="1311">
        <v>4121</v>
      </c>
      <c r="F173" s="3152" t="s">
        <v>1415</v>
      </c>
      <c r="G173" s="2980">
        <v>62.64</v>
      </c>
    </row>
    <row r="174" spans="1:7" s="1307" customFormat="1" ht="12.75" customHeight="1" x14ac:dyDescent="0.25">
      <c r="A174" s="1301">
        <v>9.6300000000000008</v>
      </c>
      <c r="B174" s="1315" t="s">
        <v>107</v>
      </c>
      <c r="C174" s="1316">
        <v>4058</v>
      </c>
      <c r="D174" s="1317"/>
      <c r="E174" s="1305">
        <v>4121</v>
      </c>
      <c r="F174" s="3153" t="s">
        <v>1416</v>
      </c>
      <c r="G174" s="2979">
        <v>9.6300000000000008</v>
      </c>
    </row>
    <row r="175" spans="1:7" s="1307" customFormat="1" ht="12.75" customHeight="1" x14ac:dyDescent="0.25">
      <c r="A175" s="1287">
        <v>62.01</v>
      </c>
      <c r="B175" s="1308" t="s">
        <v>107</v>
      </c>
      <c r="C175" s="1309">
        <v>4059</v>
      </c>
      <c r="D175" s="1310"/>
      <c r="E175" s="1311">
        <v>4121</v>
      </c>
      <c r="F175" s="3152" t="s">
        <v>1417</v>
      </c>
      <c r="G175" s="2980">
        <v>62.01</v>
      </c>
    </row>
    <row r="176" spans="1:7" s="1307" customFormat="1" ht="12.75" customHeight="1" x14ac:dyDescent="0.25">
      <c r="A176" s="1287">
        <v>11.7</v>
      </c>
      <c r="B176" s="1308" t="s">
        <v>107</v>
      </c>
      <c r="C176" s="1309">
        <v>4060</v>
      </c>
      <c r="D176" s="1310"/>
      <c r="E176" s="1311">
        <v>4121</v>
      </c>
      <c r="F176" s="3152" t="s">
        <v>1418</v>
      </c>
      <c r="G176" s="2980">
        <v>11.7</v>
      </c>
    </row>
    <row r="177" spans="1:7" s="1307" customFormat="1" ht="12.75" customHeight="1" x14ac:dyDescent="0.25">
      <c r="A177" s="1287">
        <v>853.03</v>
      </c>
      <c r="B177" s="1308" t="s">
        <v>107</v>
      </c>
      <c r="C177" s="1309">
        <v>5001</v>
      </c>
      <c r="D177" s="1310"/>
      <c r="E177" s="1311">
        <v>4121</v>
      </c>
      <c r="F177" s="3152" t="s">
        <v>1419</v>
      </c>
      <c r="G177" s="2980">
        <v>753.03</v>
      </c>
    </row>
    <row r="178" spans="1:7" s="1307" customFormat="1" ht="12.75" customHeight="1" x14ac:dyDescent="0.25">
      <c r="A178" s="1287">
        <v>297.89</v>
      </c>
      <c r="B178" s="1308" t="s">
        <v>107</v>
      </c>
      <c r="C178" s="1309">
        <v>5002</v>
      </c>
      <c r="D178" s="1310"/>
      <c r="E178" s="1311">
        <v>4121</v>
      </c>
      <c r="F178" s="3152" t="s">
        <v>1420</v>
      </c>
      <c r="G178" s="2980">
        <v>127.89</v>
      </c>
    </row>
    <row r="179" spans="1:7" s="1307" customFormat="1" ht="12.75" customHeight="1" x14ac:dyDescent="0.25">
      <c r="A179" s="1287">
        <v>148.05000000000001</v>
      </c>
      <c r="B179" s="1308" t="s">
        <v>107</v>
      </c>
      <c r="C179" s="1309">
        <v>5003</v>
      </c>
      <c r="D179" s="1310"/>
      <c r="E179" s="1311">
        <v>4121</v>
      </c>
      <c r="F179" s="3152" t="s">
        <v>1421</v>
      </c>
      <c r="G179" s="2980">
        <v>148.05000000000001</v>
      </c>
    </row>
    <row r="180" spans="1:7" s="1307" customFormat="1" ht="12.75" customHeight="1" x14ac:dyDescent="0.25">
      <c r="A180" s="1287">
        <v>485.19</v>
      </c>
      <c r="B180" s="1308" t="s">
        <v>107</v>
      </c>
      <c r="C180" s="1309">
        <v>5004</v>
      </c>
      <c r="D180" s="1310"/>
      <c r="E180" s="1311">
        <v>4121</v>
      </c>
      <c r="F180" s="3152" t="s">
        <v>1422</v>
      </c>
      <c r="G180" s="2980">
        <v>485.19</v>
      </c>
    </row>
    <row r="181" spans="1:7" s="1307" customFormat="1" ht="12.75" customHeight="1" x14ac:dyDescent="0.25">
      <c r="A181" s="1287">
        <v>498.69</v>
      </c>
      <c r="B181" s="1308" t="s">
        <v>107</v>
      </c>
      <c r="C181" s="1309">
        <v>5005</v>
      </c>
      <c r="D181" s="1310"/>
      <c r="E181" s="1311">
        <v>4121</v>
      </c>
      <c r="F181" s="3152" t="s">
        <v>1423</v>
      </c>
      <c r="G181" s="2980">
        <v>498.69</v>
      </c>
    </row>
    <row r="182" spans="1:7" s="1307" customFormat="1" ht="12.75" customHeight="1" x14ac:dyDescent="0.25">
      <c r="A182" s="1287">
        <v>237.6</v>
      </c>
      <c r="B182" s="1308" t="s">
        <v>107</v>
      </c>
      <c r="C182" s="1309">
        <v>5006</v>
      </c>
      <c r="D182" s="1310"/>
      <c r="E182" s="1311">
        <v>4121</v>
      </c>
      <c r="F182" s="3152" t="s">
        <v>1424</v>
      </c>
      <c r="G182" s="2980">
        <v>237.6</v>
      </c>
    </row>
    <row r="183" spans="1:7" s="1307" customFormat="1" ht="12.75" customHeight="1" x14ac:dyDescent="0.25">
      <c r="A183" s="1287">
        <v>114.93</v>
      </c>
      <c r="B183" s="1308" t="s">
        <v>107</v>
      </c>
      <c r="C183" s="1309">
        <v>5007</v>
      </c>
      <c r="D183" s="1310"/>
      <c r="E183" s="1311">
        <v>4121</v>
      </c>
      <c r="F183" s="3152" t="s">
        <v>1425</v>
      </c>
      <c r="G183" s="2980">
        <v>114.93</v>
      </c>
    </row>
    <row r="184" spans="1:7" s="1307" customFormat="1" ht="12.75" customHeight="1" x14ac:dyDescent="0.25">
      <c r="A184" s="1287">
        <v>1538.06</v>
      </c>
      <c r="B184" s="1308" t="s">
        <v>107</v>
      </c>
      <c r="C184" s="1309">
        <v>5008</v>
      </c>
      <c r="D184" s="1310"/>
      <c r="E184" s="1311">
        <v>4121</v>
      </c>
      <c r="F184" s="3152" t="s">
        <v>1426</v>
      </c>
      <c r="G184" s="2980">
        <v>3349.6280000000002</v>
      </c>
    </row>
    <row r="185" spans="1:7" s="1307" customFormat="1" ht="12.75" customHeight="1" x14ac:dyDescent="0.25">
      <c r="A185" s="1287">
        <v>116.1</v>
      </c>
      <c r="B185" s="1308" t="s">
        <v>107</v>
      </c>
      <c r="C185" s="1309">
        <v>5009</v>
      </c>
      <c r="D185" s="1310"/>
      <c r="E185" s="1311">
        <v>4121</v>
      </c>
      <c r="F185" s="3152" t="s">
        <v>1427</v>
      </c>
      <c r="G185" s="2980">
        <v>116.1</v>
      </c>
    </row>
    <row r="186" spans="1:7" s="1307" customFormat="1" ht="12.75" customHeight="1" x14ac:dyDescent="0.25">
      <c r="A186" s="1287">
        <v>24.21</v>
      </c>
      <c r="B186" s="1308" t="s">
        <v>107</v>
      </c>
      <c r="C186" s="1309">
        <v>5010</v>
      </c>
      <c r="D186" s="1310"/>
      <c r="E186" s="1311">
        <v>4121</v>
      </c>
      <c r="F186" s="3152" t="s">
        <v>1428</v>
      </c>
      <c r="G186" s="2980">
        <v>24.21</v>
      </c>
    </row>
    <row r="187" spans="1:7" s="1307" customFormat="1" ht="12.75" customHeight="1" x14ac:dyDescent="0.25">
      <c r="A187" s="1287">
        <v>97.02</v>
      </c>
      <c r="B187" s="1308" t="s">
        <v>107</v>
      </c>
      <c r="C187" s="1309">
        <v>5011</v>
      </c>
      <c r="D187" s="1310"/>
      <c r="E187" s="1311">
        <v>4121</v>
      </c>
      <c r="F187" s="3152" t="s">
        <v>1429</v>
      </c>
      <c r="G187" s="2980">
        <v>97.02</v>
      </c>
    </row>
    <row r="188" spans="1:7" s="1307" customFormat="1" ht="12.75" customHeight="1" x14ac:dyDescent="0.25">
      <c r="A188" s="1287">
        <v>77.67</v>
      </c>
      <c r="B188" s="1315" t="s">
        <v>107</v>
      </c>
      <c r="C188" s="1316">
        <v>5012</v>
      </c>
      <c r="D188" s="1317"/>
      <c r="E188" s="1305">
        <v>4121</v>
      </c>
      <c r="F188" s="3153" t="s">
        <v>1430</v>
      </c>
      <c r="G188" s="2979">
        <v>77.67</v>
      </c>
    </row>
    <row r="189" spans="1:7" s="1307" customFormat="1" ht="12.75" customHeight="1" x14ac:dyDescent="0.25">
      <c r="A189" s="1287">
        <v>52.65</v>
      </c>
      <c r="B189" s="1308" t="s">
        <v>107</v>
      </c>
      <c r="C189" s="1309">
        <v>5013</v>
      </c>
      <c r="D189" s="1310"/>
      <c r="E189" s="1311">
        <v>4121</v>
      </c>
      <c r="F189" s="3152" t="s">
        <v>1431</v>
      </c>
      <c r="G189" s="2980">
        <v>52.65</v>
      </c>
    </row>
    <row r="190" spans="1:7" s="1307" customFormat="1" ht="12.75" customHeight="1" x14ac:dyDescent="0.25">
      <c r="A190" s="1287">
        <v>21.24</v>
      </c>
      <c r="B190" s="1308" t="s">
        <v>107</v>
      </c>
      <c r="C190" s="1309">
        <v>5014</v>
      </c>
      <c r="D190" s="1310"/>
      <c r="E190" s="1311">
        <v>4121</v>
      </c>
      <c r="F190" s="3152" t="s">
        <v>1432</v>
      </c>
      <c r="G190" s="2980">
        <v>21.24</v>
      </c>
    </row>
    <row r="191" spans="1:7" s="1307" customFormat="1" ht="12.75" customHeight="1" x14ac:dyDescent="0.25">
      <c r="A191" s="1287">
        <v>19.260000000000002</v>
      </c>
      <c r="B191" s="1308" t="s">
        <v>107</v>
      </c>
      <c r="C191" s="1309">
        <v>5015</v>
      </c>
      <c r="D191" s="1310"/>
      <c r="E191" s="1311">
        <v>4121</v>
      </c>
      <c r="F191" s="3152" t="s">
        <v>1433</v>
      </c>
      <c r="G191" s="2980">
        <v>19.260000000000002</v>
      </c>
    </row>
    <row r="192" spans="1:7" s="1307" customFormat="1" ht="12.75" customHeight="1" x14ac:dyDescent="0.25">
      <c r="A192" s="1287">
        <v>9.99</v>
      </c>
      <c r="B192" s="1308" t="s">
        <v>107</v>
      </c>
      <c r="C192" s="1309">
        <v>5016</v>
      </c>
      <c r="D192" s="1310"/>
      <c r="E192" s="1311">
        <v>4121</v>
      </c>
      <c r="F192" s="3152" t="s">
        <v>1434</v>
      </c>
      <c r="G192" s="2980">
        <v>9.99</v>
      </c>
    </row>
    <row r="193" spans="1:7" s="1307" customFormat="1" ht="12.75" customHeight="1" x14ac:dyDescent="0.25">
      <c r="A193" s="1287">
        <v>51.39</v>
      </c>
      <c r="B193" s="1308" t="s">
        <v>107</v>
      </c>
      <c r="C193" s="1309">
        <v>5017</v>
      </c>
      <c r="D193" s="1310"/>
      <c r="E193" s="1311">
        <v>4121</v>
      </c>
      <c r="F193" s="3152" t="s">
        <v>1435</v>
      </c>
      <c r="G193" s="2980">
        <v>51.39</v>
      </c>
    </row>
    <row r="194" spans="1:7" s="1307" customFormat="1" ht="12.75" customHeight="1" x14ac:dyDescent="0.25">
      <c r="A194" s="1287">
        <v>62.1</v>
      </c>
      <c r="B194" s="1308" t="s">
        <v>107</v>
      </c>
      <c r="C194" s="1309">
        <v>5018</v>
      </c>
      <c r="D194" s="1310"/>
      <c r="E194" s="1311">
        <v>4121</v>
      </c>
      <c r="F194" s="3152" t="s">
        <v>1436</v>
      </c>
      <c r="G194" s="2980">
        <v>62.1</v>
      </c>
    </row>
    <row r="195" spans="1:7" s="1307" customFormat="1" ht="12.75" customHeight="1" x14ac:dyDescent="0.25">
      <c r="A195" s="1287">
        <v>8.1</v>
      </c>
      <c r="B195" s="1308" t="s">
        <v>107</v>
      </c>
      <c r="C195" s="1309">
        <v>5019</v>
      </c>
      <c r="D195" s="1310"/>
      <c r="E195" s="1311">
        <v>4121</v>
      </c>
      <c r="F195" s="3152" t="s">
        <v>1437</v>
      </c>
      <c r="G195" s="2980">
        <v>8.1</v>
      </c>
    </row>
    <row r="196" spans="1:7" s="1307" customFormat="1" ht="12.75" customHeight="1" x14ac:dyDescent="0.25">
      <c r="A196" s="1287">
        <v>22.41</v>
      </c>
      <c r="B196" s="1308" t="s">
        <v>107</v>
      </c>
      <c r="C196" s="1309">
        <v>5020</v>
      </c>
      <c r="D196" s="1310"/>
      <c r="E196" s="1311">
        <v>4121</v>
      </c>
      <c r="F196" s="3152" t="s">
        <v>1438</v>
      </c>
      <c r="G196" s="2980">
        <v>22.41</v>
      </c>
    </row>
    <row r="197" spans="1:7" s="1307" customFormat="1" ht="12.75" customHeight="1" x14ac:dyDescent="0.25">
      <c r="A197" s="1287">
        <v>171</v>
      </c>
      <c r="B197" s="1308" t="s">
        <v>107</v>
      </c>
      <c r="C197" s="1309">
        <v>5021</v>
      </c>
      <c r="D197" s="1310"/>
      <c r="E197" s="1311">
        <v>4121</v>
      </c>
      <c r="F197" s="3152" t="s">
        <v>1439</v>
      </c>
      <c r="G197" s="2980">
        <v>171</v>
      </c>
    </row>
    <row r="198" spans="1:7" s="1307" customFormat="1" ht="12.75" customHeight="1" x14ac:dyDescent="0.25">
      <c r="A198" s="1287">
        <v>54.54</v>
      </c>
      <c r="B198" s="1308" t="s">
        <v>107</v>
      </c>
      <c r="C198" s="1309">
        <v>5022</v>
      </c>
      <c r="D198" s="1310"/>
      <c r="E198" s="1311">
        <v>4121</v>
      </c>
      <c r="F198" s="3152" t="s">
        <v>1440</v>
      </c>
      <c r="G198" s="2980">
        <v>54.54</v>
      </c>
    </row>
    <row r="199" spans="1:7" s="1307" customFormat="1" ht="12.75" customHeight="1" x14ac:dyDescent="0.25">
      <c r="A199" s="1287">
        <v>89.64</v>
      </c>
      <c r="B199" s="1308" t="s">
        <v>107</v>
      </c>
      <c r="C199" s="1309">
        <v>5023</v>
      </c>
      <c r="D199" s="1310"/>
      <c r="E199" s="1311">
        <v>4121</v>
      </c>
      <c r="F199" s="3152" t="s">
        <v>1441</v>
      </c>
      <c r="G199" s="2980">
        <v>89.64</v>
      </c>
    </row>
    <row r="200" spans="1:7" s="1307" customFormat="1" ht="12.75" customHeight="1" x14ac:dyDescent="0.25">
      <c r="A200" s="1287">
        <v>42.39</v>
      </c>
      <c r="B200" s="1308" t="s">
        <v>107</v>
      </c>
      <c r="C200" s="1309">
        <v>5024</v>
      </c>
      <c r="D200" s="1310"/>
      <c r="E200" s="1311">
        <v>4121</v>
      </c>
      <c r="F200" s="3152" t="s">
        <v>1442</v>
      </c>
      <c r="G200" s="2980">
        <v>42.39</v>
      </c>
    </row>
    <row r="201" spans="1:7" s="1307" customFormat="1" ht="12.75" customHeight="1" x14ac:dyDescent="0.25">
      <c r="A201" s="1287">
        <v>21.87</v>
      </c>
      <c r="B201" s="1308" t="s">
        <v>107</v>
      </c>
      <c r="C201" s="1309">
        <v>5025</v>
      </c>
      <c r="D201" s="1310"/>
      <c r="E201" s="1311">
        <v>4121</v>
      </c>
      <c r="F201" s="3152" t="s">
        <v>1443</v>
      </c>
      <c r="G201" s="2980">
        <v>21.87</v>
      </c>
    </row>
    <row r="202" spans="1:7" s="1307" customFormat="1" ht="12.75" customHeight="1" x14ac:dyDescent="0.25">
      <c r="A202" s="1287">
        <v>19.079999999999998</v>
      </c>
      <c r="B202" s="1308" t="s">
        <v>107</v>
      </c>
      <c r="C202" s="1309">
        <v>5026</v>
      </c>
      <c r="D202" s="1310"/>
      <c r="E202" s="1311">
        <v>4121</v>
      </c>
      <c r="F202" s="3152" t="s">
        <v>1444</v>
      </c>
      <c r="G202" s="2980">
        <v>19.079999999999998</v>
      </c>
    </row>
    <row r="203" spans="1:7" s="1307" customFormat="1" ht="12.75" customHeight="1" x14ac:dyDescent="0.25">
      <c r="A203" s="1287">
        <v>69.12</v>
      </c>
      <c r="B203" s="1308" t="s">
        <v>107</v>
      </c>
      <c r="C203" s="1309">
        <v>5027</v>
      </c>
      <c r="D203" s="1310"/>
      <c r="E203" s="1311">
        <v>4121</v>
      </c>
      <c r="F203" s="3152" t="s">
        <v>1445</v>
      </c>
      <c r="G203" s="2980">
        <v>69.12</v>
      </c>
    </row>
    <row r="204" spans="1:7" s="1307" customFormat="1" ht="12.75" customHeight="1" x14ac:dyDescent="0.25">
      <c r="A204" s="1287">
        <v>17.91</v>
      </c>
      <c r="B204" s="1308" t="s">
        <v>107</v>
      </c>
      <c r="C204" s="1309">
        <v>5028</v>
      </c>
      <c r="D204" s="1310"/>
      <c r="E204" s="1311">
        <v>4121</v>
      </c>
      <c r="F204" s="3152" t="s">
        <v>1446</v>
      </c>
      <c r="G204" s="2980">
        <v>17.91</v>
      </c>
    </row>
    <row r="205" spans="1:7" s="1307" customFormat="1" ht="12.75" customHeight="1" x14ac:dyDescent="0.25">
      <c r="A205" s="1287">
        <v>148.77000000000001</v>
      </c>
      <c r="B205" s="1308" t="s">
        <v>107</v>
      </c>
      <c r="C205" s="1309">
        <v>5029</v>
      </c>
      <c r="D205" s="1310"/>
      <c r="E205" s="1311">
        <v>4121</v>
      </c>
      <c r="F205" s="3152" t="s">
        <v>1447</v>
      </c>
      <c r="G205" s="2980">
        <v>148.77000000000001</v>
      </c>
    </row>
    <row r="206" spans="1:7" s="1307" customFormat="1" ht="12.75" customHeight="1" x14ac:dyDescent="0.25">
      <c r="A206" s="1287">
        <v>43.47</v>
      </c>
      <c r="B206" s="1308" t="s">
        <v>107</v>
      </c>
      <c r="C206" s="1309">
        <v>5030</v>
      </c>
      <c r="D206" s="1310"/>
      <c r="E206" s="1311">
        <v>4121</v>
      </c>
      <c r="F206" s="3152" t="s">
        <v>1448</v>
      </c>
      <c r="G206" s="2980">
        <v>43.47</v>
      </c>
    </row>
    <row r="207" spans="1:7" s="1307" customFormat="1" ht="12.75" customHeight="1" x14ac:dyDescent="0.25">
      <c r="A207" s="1287">
        <v>17.55</v>
      </c>
      <c r="B207" s="1308" t="s">
        <v>107</v>
      </c>
      <c r="C207" s="1309">
        <v>5031</v>
      </c>
      <c r="D207" s="1310"/>
      <c r="E207" s="1311">
        <v>4121</v>
      </c>
      <c r="F207" s="3152" t="s">
        <v>1449</v>
      </c>
      <c r="G207" s="2980">
        <v>17.55</v>
      </c>
    </row>
    <row r="208" spans="1:7" s="1307" customFormat="1" ht="12.75" customHeight="1" x14ac:dyDescent="0.25">
      <c r="A208" s="1287">
        <v>32.76</v>
      </c>
      <c r="B208" s="1308" t="s">
        <v>107</v>
      </c>
      <c r="C208" s="1309">
        <v>5032</v>
      </c>
      <c r="D208" s="1310"/>
      <c r="E208" s="1311">
        <v>4121</v>
      </c>
      <c r="F208" s="3152" t="s">
        <v>1450</v>
      </c>
      <c r="G208" s="2980">
        <v>32.76</v>
      </c>
    </row>
    <row r="209" spans="1:7" s="1307" customFormat="1" ht="12.75" customHeight="1" x14ac:dyDescent="0.25">
      <c r="A209" s="1287">
        <v>86.58</v>
      </c>
      <c r="B209" s="1308" t="s">
        <v>107</v>
      </c>
      <c r="C209" s="1309">
        <v>5033</v>
      </c>
      <c r="D209" s="1310"/>
      <c r="E209" s="1311">
        <v>4121</v>
      </c>
      <c r="F209" s="3152" t="s">
        <v>1451</v>
      </c>
      <c r="G209" s="2980">
        <v>86.58</v>
      </c>
    </row>
    <row r="210" spans="1:7" s="1307" customFormat="1" ht="12.75" customHeight="1" thickBot="1" x14ac:dyDescent="0.3">
      <c r="A210" s="1319">
        <v>15.12</v>
      </c>
      <c r="B210" s="1320" t="s">
        <v>107</v>
      </c>
      <c r="C210" s="1321">
        <v>5034</v>
      </c>
      <c r="D210" s="1322"/>
      <c r="E210" s="1323">
        <v>4121</v>
      </c>
      <c r="F210" s="3154" t="s">
        <v>1452</v>
      </c>
      <c r="G210" s="2981">
        <v>15.12</v>
      </c>
    </row>
    <row r="211" spans="1:7" s="1307" customFormat="1" ht="12.75" customHeight="1" x14ac:dyDescent="0.25">
      <c r="A211" s="3383"/>
      <c r="B211" s="3384"/>
      <c r="C211" s="3384"/>
      <c r="D211" s="3384"/>
      <c r="E211" s="3384"/>
      <c r="F211" s="3383"/>
      <c r="G211" s="3385"/>
    </row>
    <row r="212" spans="1:7" s="1307" customFormat="1" ht="12.75" customHeight="1" thickBot="1" x14ac:dyDescent="0.3">
      <c r="A212" s="3148"/>
      <c r="B212" s="1277"/>
      <c r="C212" s="1277"/>
      <c r="D212" s="1277"/>
      <c r="E212" s="1277"/>
      <c r="F212" s="1277"/>
      <c r="G212" s="1280" t="s">
        <v>881</v>
      </c>
    </row>
    <row r="213" spans="1:7" s="1307" customFormat="1" ht="12.75" customHeight="1" thickBot="1" x14ac:dyDescent="0.25">
      <c r="A213" s="1281" t="s">
        <v>7</v>
      </c>
      <c r="B213" s="1282" t="s">
        <v>281</v>
      </c>
      <c r="C213" s="1283" t="s">
        <v>96</v>
      </c>
      <c r="D213" s="1284" t="s">
        <v>885</v>
      </c>
      <c r="E213" s="1285" t="s">
        <v>886</v>
      </c>
      <c r="F213" s="3149" t="s">
        <v>883</v>
      </c>
      <c r="G213" s="2976" t="s">
        <v>9</v>
      </c>
    </row>
    <row r="214" spans="1:7" s="1307" customFormat="1" ht="12.75" customHeight="1" thickBot="1" x14ac:dyDescent="0.3">
      <c r="A214" s="3145" t="s">
        <v>10</v>
      </c>
      <c r="B214" s="1290" t="s">
        <v>3</v>
      </c>
      <c r="C214" s="1291" t="s">
        <v>10</v>
      </c>
      <c r="D214" s="1292" t="s">
        <v>10</v>
      </c>
      <c r="E214" s="1293" t="s">
        <v>10</v>
      </c>
      <c r="F214" s="3150" t="s">
        <v>1267</v>
      </c>
      <c r="G214" s="3147" t="s">
        <v>10</v>
      </c>
    </row>
    <row r="215" spans="1:7" s="1307" customFormat="1" ht="12.75" customHeight="1" thickBot="1" x14ac:dyDescent="0.3">
      <c r="A215" s="3146">
        <f>SUM(A216:A246)</f>
        <v>1637</v>
      </c>
      <c r="B215" s="1296" t="s">
        <v>98</v>
      </c>
      <c r="C215" s="1297" t="s">
        <v>10</v>
      </c>
      <c r="D215" s="1298" t="s">
        <v>10</v>
      </c>
      <c r="E215" s="1299">
        <v>4121</v>
      </c>
      <c r="F215" s="3151" t="s">
        <v>1268</v>
      </c>
      <c r="G215" s="2978">
        <f>SUM(G216:G246)</f>
        <v>1790.4639999999997</v>
      </c>
    </row>
    <row r="216" spans="1:7" s="1307" customFormat="1" ht="12.75" customHeight="1" x14ac:dyDescent="0.25">
      <c r="A216" s="1301">
        <v>54.99</v>
      </c>
      <c r="B216" s="1315" t="s">
        <v>107</v>
      </c>
      <c r="C216" s="1316">
        <v>5035</v>
      </c>
      <c r="D216" s="1317"/>
      <c r="E216" s="1305">
        <v>4121</v>
      </c>
      <c r="F216" s="3153" t="s">
        <v>1453</v>
      </c>
      <c r="G216" s="2979">
        <v>54.99</v>
      </c>
    </row>
    <row r="217" spans="1:7" s="1307" customFormat="1" ht="12.75" customHeight="1" x14ac:dyDescent="0.25">
      <c r="A217" s="1287">
        <v>157.68</v>
      </c>
      <c r="B217" s="1308" t="s">
        <v>107</v>
      </c>
      <c r="C217" s="1309">
        <v>5036</v>
      </c>
      <c r="D217" s="1310"/>
      <c r="E217" s="1311">
        <v>4121</v>
      </c>
      <c r="F217" s="3152" t="s">
        <v>1454</v>
      </c>
      <c r="G217" s="2980">
        <v>157.68</v>
      </c>
    </row>
    <row r="218" spans="1:7" s="1307" customFormat="1" ht="12.75" customHeight="1" x14ac:dyDescent="0.25">
      <c r="A218" s="1287">
        <v>39.78</v>
      </c>
      <c r="B218" s="1308" t="s">
        <v>107</v>
      </c>
      <c r="C218" s="1309">
        <v>5037</v>
      </c>
      <c r="D218" s="1310"/>
      <c r="E218" s="1311">
        <v>4121</v>
      </c>
      <c r="F218" s="3152" t="s">
        <v>1455</v>
      </c>
      <c r="G218" s="2980">
        <v>39.78</v>
      </c>
    </row>
    <row r="219" spans="1:7" s="1307" customFormat="1" ht="12.75" customHeight="1" x14ac:dyDescent="0.25">
      <c r="A219" s="1287">
        <v>52.02</v>
      </c>
      <c r="B219" s="1308" t="s">
        <v>107</v>
      </c>
      <c r="C219" s="1309">
        <v>5038</v>
      </c>
      <c r="D219" s="1310"/>
      <c r="E219" s="1311">
        <v>4121</v>
      </c>
      <c r="F219" s="3152" t="s">
        <v>1456</v>
      </c>
      <c r="G219" s="2980">
        <v>52.02</v>
      </c>
    </row>
    <row r="220" spans="1:7" s="1307" customFormat="1" ht="12.75" customHeight="1" x14ac:dyDescent="0.25">
      <c r="A220" s="1287">
        <v>58.77</v>
      </c>
      <c r="B220" s="1308" t="s">
        <v>107</v>
      </c>
      <c r="C220" s="1309">
        <v>5039</v>
      </c>
      <c r="D220" s="1310"/>
      <c r="E220" s="1311">
        <v>4121</v>
      </c>
      <c r="F220" s="3152" t="s">
        <v>1457</v>
      </c>
      <c r="G220" s="2980">
        <v>58.77</v>
      </c>
    </row>
    <row r="221" spans="1:7" s="1307" customFormat="1" ht="12.75" customHeight="1" x14ac:dyDescent="0.25">
      <c r="A221" s="1287">
        <v>98.28</v>
      </c>
      <c r="B221" s="1308" t="s">
        <v>107</v>
      </c>
      <c r="C221" s="1309">
        <v>5040</v>
      </c>
      <c r="D221" s="1310"/>
      <c r="E221" s="1311">
        <v>4121</v>
      </c>
      <c r="F221" s="3152" t="s">
        <v>1458</v>
      </c>
      <c r="G221" s="2980">
        <v>224.852</v>
      </c>
    </row>
    <row r="222" spans="1:7" s="1307" customFormat="1" ht="12.75" customHeight="1" x14ac:dyDescent="0.25">
      <c r="A222" s="1287">
        <v>17.100000000000001</v>
      </c>
      <c r="B222" s="1308" t="s">
        <v>107</v>
      </c>
      <c r="C222" s="1309">
        <v>5041</v>
      </c>
      <c r="D222" s="1310"/>
      <c r="E222" s="1311">
        <v>4121</v>
      </c>
      <c r="F222" s="3152" t="s">
        <v>1459</v>
      </c>
      <c r="G222" s="2980">
        <v>17.100000000000001</v>
      </c>
    </row>
    <row r="223" spans="1:7" s="1307" customFormat="1" ht="12.75" customHeight="1" x14ac:dyDescent="0.25">
      <c r="A223" s="1287">
        <v>22.41</v>
      </c>
      <c r="B223" s="1308" t="s">
        <v>107</v>
      </c>
      <c r="C223" s="1309">
        <v>5042</v>
      </c>
      <c r="D223" s="1310"/>
      <c r="E223" s="1311">
        <v>4121</v>
      </c>
      <c r="F223" s="3152" t="s">
        <v>1460</v>
      </c>
      <c r="G223" s="2980">
        <v>22.41</v>
      </c>
    </row>
    <row r="224" spans="1:7" s="1307" customFormat="1" ht="12.75" customHeight="1" x14ac:dyDescent="0.25">
      <c r="A224" s="1287">
        <v>24.21</v>
      </c>
      <c r="B224" s="1308" t="s">
        <v>107</v>
      </c>
      <c r="C224" s="1309">
        <v>5043</v>
      </c>
      <c r="D224" s="1310"/>
      <c r="E224" s="1311">
        <v>4121</v>
      </c>
      <c r="F224" s="3152" t="s">
        <v>1461</v>
      </c>
      <c r="G224" s="2980">
        <v>24.21</v>
      </c>
    </row>
    <row r="225" spans="1:7" s="1307" customFormat="1" ht="12.75" customHeight="1" x14ac:dyDescent="0.25">
      <c r="A225" s="1287">
        <v>100.08</v>
      </c>
      <c r="B225" s="1308" t="s">
        <v>107</v>
      </c>
      <c r="C225" s="1309">
        <v>5044</v>
      </c>
      <c r="D225" s="1310"/>
      <c r="E225" s="1311">
        <v>4121</v>
      </c>
      <c r="F225" s="3152" t="s">
        <v>1462</v>
      </c>
      <c r="G225" s="2980">
        <v>100.08</v>
      </c>
    </row>
    <row r="226" spans="1:7" s="1307" customFormat="1" ht="12.75" customHeight="1" x14ac:dyDescent="0.25">
      <c r="A226" s="1287">
        <v>118.61</v>
      </c>
      <c r="B226" s="1308" t="s">
        <v>107</v>
      </c>
      <c r="C226" s="1309">
        <v>5045</v>
      </c>
      <c r="D226" s="1310"/>
      <c r="E226" s="1311">
        <v>4121</v>
      </c>
      <c r="F226" s="3152" t="s">
        <v>1463</v>
      </c>
      <c r="G226" s="2980">
        <v>145.50200000000001</v>
      </c>
    </row>
    <row r="227" spans="1:7" s="1307" customFormat="1" ht="12.75" customHeight="1" x14ac:dyDescent="0.25">
      <c r="A227" s="1287">
        <v>21.96</v>
      </c>
      <c r="B227" s="1308" t="s">
        <v>107</v>
      </c>
      <c r="C227" s="1309">
        <v>5046</v>
      </c>
      <c r="D227" s="1310"/>
      <c r="E227" s="1311">
        <v>4121</v>
      </c>
      <c r="F227" s="3152" t="s">
        <v>1464</v>
      </c>
      <c r="G227" s="2980">
        <v>21.96</v>
      </c>
    </row>
    <row r="228" spans="1:7" s="1307" customFormat="1" ht="12.75" customHeight="1" x14ac:dyDescent="0.25">
      <c r="A228" s="1287">
        <v>39.6</v>
      </c>
      <c r="B228" s="1308" t="s">
        <v>107</v>
      </c>
      <c r="C228" s="1309">
        <v>5047</v>
      </c>
      <c r="D228" s="1310"/>
      <c r="E228" s="1311">
        <v>4121</v>
      </c>
      <c r="F228" s="3152" t="s">
        <v>1465</v>
      </c>
      <c r="G228" s="2980">
        <v>39.6</v>
      </c>
    </row>
    <row r="229" spans="1:7" s="1307" customFormat="1" ht="12.75" customHeight="1" x14ac:dyDescent="0.25">
      <c r="A229" s="1301">
        <v>8.4600000000000009</v>
      </c>
      <c r="B229" s="1315" t="s">
        <v>107</v>
      </c>
      <c r="C229" s="1316">
        <v>5048</v>
      </c>
      <c r="D229" s="1317"/>
      <c r="E229" s="1305">
        <v>4121</v>
      </c>
      <c r="F229" s="3153" t="s">
        <v>1466</v>
      </c>
      <c r="G229" s="2979">
        <v>8.4600000000000009</v>
      </c>
    </row>
    <row r="230" spans="1:7" s="1307" customFormat="1" ht="12.75" customHeight="1" x14ac:dyDescent="0.25">
      <c r="A230" s="1287">
        <v>24.93</v>
      </c>
      <c r="B230" s="1308" t="s">
        <v>107</v>
      </c>
      <c r="C230" s="1309">
        <v>5049</v>
      </c>
      <c r="D230" s="1310"/>
      <c r="E230" s="1311">
        <v>4121</v>
      </c>
      <c r="F230" s="3152" t="s">
        <v>1467</v>
      </c>
      <c r="G230" s="2980">
        <v>24.93</v>
      </c>
    </row>
    <row r="231" spans="1:7" s="1307" customFormat="1" ht="12.75" customHeight="1" x14ac:dyDescent="0.25">
      <c r="A231" s="1287">
        <v>96.21</v>
      </c>
      <c r="B231" s="1308" t="s">
        <v>107</v>
      </c>
      <c r="C231" s="1309">
        <v>5050</v>
      </c>
      <c r="D231" s="1310"/>
      <c r="E231" s="1311">
        <v>4121</v>
      </c>
      <c r="F231" s="3152" t="s">
        <v>1468</v>
      </c>
      <c r="G231" s="2980">
        <v>96.21</v>
      </c>
    </row>
    <row r="232" spans="1:7" s="1307" customFormat="1" ht="12.75" customHeight="1" x14ac:dyDescent="0.25">
      <c r="A232" s="1287">
        <v>10.62</v>
      </c>
      <c r="B232" s="1308" t="s">
        <v>107</v>
      </c>
      <c r="C232" s="1309">
        <v>5051</v>
      </c>
      <c r="D232" s="1310"/>
      <c r="E232" s="1311">
        <v>4121</v>
      </c>
      <c r="F232" s="3152" t="s">
        <v>1469</v>
      </c>
      <c r="G232" s="2980">
        <v>10.62</v>
      </c>
    </row>
    <row r="233" spans="1:7" s="1307" customFormat="1" ht="12.75" customHeight="1" x14ac:dyDescent="0.25">
      <c r="A233" s="1287">
        <v>61.47</v>
      </c>
      <c r="B233" s="1308" t="s">
        <v>107</v>
      </c>
      <c r="C233" s="1309">
        <v>5052</v>
      </c>
      <c r="D233" s="1310"/>
      <c r="E233" s="1311">
        <v>4121</v>
      </c>
      <c r="F233" s="3152" t="s">
        <v>1470</v>
      </c>
      <c r="G233" s="2980">
        <v>61.47</v>
      </c>
    </row>
    <row r="234" spans="1:7" s="1307" customFormat="1" ht="12.75" customHeight="1" x14ac:dyDescent="0.25">
      <c r="A234" s="1287">
        <v>63.81</v>
      </c>
      <c r="B234" s="1308" t="s">
        <v>107</v>
      </c>
      <c r="C234" s="1309">
        <v>5053</v>
      </c>
      <c r="D234" s="1310"/>
      <c r="E234" s="1311">
        <v>4121</v>
      </c>
      <c r="F234" s="3152" t="s">
        <v>1471</v>
      </c>
      <c r="G234" s="2980">
        <v>63.81</v>
      </c>
    </row>
    <row r="235" spans="1:7" s="1307" customFormat="1" ht="12.75" customHeight="1" x14ac:dyDescent="0.25">
      <c r="A235" s="1287">
        <v>173.07</v>
      </c>
      <c r="B235" s="1308" t="s">
        <v>107</v>
      </c>
      <c r="C235" s="1309">
        <v>5054</v>
      </c>
      <c r="D235" s="1310"/>
      <c r="E235" s="1311">
        <v>4121</v>
      </c>
      <c r="F235" s="3152" t="s">
        <v>1472</v>
      </c>
      <c r="G235" s="2980">
        <v>173.07</v>
      </c>
    </row>
    <row r="236" spans="1:7" s="1307" customFormat="1" ht="12.75" customHeight="1" x14ac:dyDescent="0.25">
      <c r="A236" s="1287">
        <v>16.02</v>
      </c>
      <c r="B236" s="1308" t="s">
        <v>107</v>
      </c>
      <c r="C236" s="1309">
        <v>5055</v>
      </c>
      <c r="D236" s="1310"/>
      <c r="E236" s="1311">
        <v>4121</v>
      </c>
      <c r="F236" s="3152" t="s">
        <v>1473</v>
      </c>
      <c r="G236" s="2980">
        <v>16.02</v>
      </c>
    </row>
    <row r="237" spans="1:7" s="1307" customFormat="1" ht="12.75" customHeight="1" x14ac:dyDescent="0.25">
      <c r="A237" s="1287">
        <v>19.440000000000001</v>
      </c>
      <c r="B237" s="1308" t="s">
        <v>107</v>
      </c>
      <c r="C237" s="1309">
        <v>5056</v>
      </c>
      <c r="D237" s="1310"/>
      <c r="E237" s="1311">
        <v>4121</v>
      </c>
      <c r="F237" s="3152" t="s">
        <v>1474</v>
      </c>
      <c r="G237" s="2980">
        <v>19.440000000000001</v>
      </c>
    </row>
    <row r="238" spans="1:7" s="1307" customFormat="1" ht="12.75" customHeight="1" x14ac:dyDescent="0.25">
      <c r="A238" s="1287">
        <v>50.58</v>
      </c>
      <c r="B238" s="1308" t="s">
        <v>107</v>
      </c>
      <c r="C238" s="1309">
        <v>5057</v>
      </c>
      <c r="D238" s="1310"/>
      <c r="E238" s="1311">
        <v>4121</v>
      </c>
      <c r="F238" s="3152" t="s">
        <v>1475</v>
      </c>
      <c r="G238" s="2980">
        <v>50.58</v>
      </c>
    </row>
    <row r="239" spans="1:7" s="1307" customFormat="1" ht="12.75" customHeight="1" x14ac:dyDescent="0.25">
      <c r="A239" s="1287">
        <v>8.3699999999999992</v>
      </c>
      <c r="B239" s="1308" t="s">
        <v>107</v>
      </c>
      <c r="C239" s="1309">
        <v>5058</v>
      </c>
      <c r="D239" s="1310"/>
      <c r="E239" s="1311">
        <v>4121</v>
      </c>
      <c r="F239" s="3152" t="s">
        <v>1476</v>
      </c>
      <c r="G239" s="2980">
        <v>8.3699999999999992</v>
      </c>
    </row>
    <row r="240" spans="1:7" s="1307" customFormat="1" ht="12.75" customHeight="1" x14ac:dyDescent="0.25">
      <c r="A240" s="1287">
        <v>20.52</v>
      </c>
      <c r="B240" s="1308" t="s">
        <v>107</v>
      </c>
      <c r="C240" s="1309">
        <v>5059</v>
      </c>
      <c r="D240" s="1310"/>
      <c r="E240" s="1311">
        <v>4121</v>
      </c>
      <c r="F240" s="3152" t="s">
        <v>1477</v>
      </c>
      <c r="G240" s="2980">
        <v>20.52</v>
      </c>
    </row>
    <row r="241" spans="1:7" s="1307" customFormat="1" ht="12.75" customHeight="1" x14ac:dyDescent="0.25">
      <c r="A241" s="1287">
        <v>85.68</v>
      </c>
      <c r="B241" s="1308" t="s">
        <v>107</v>
      </c>
      <c r="C241" s="1309">
        <v>5060</v>
      </c>
      <c r="D241" s="1310"/>
      <c r="E241" s="1311">
        <v>4121</v>
      </c>
      <c r="F241" s="3152" t="s">
        <v>1478</v>
      </c>
      <c r="G241" s="2980">
        <v>85.68</v>
      </c>
    </row>
    <row r="242" spans="1:7" s="1307" customFormat="1" ht="12.75" customHeight="1" x14ac:dyDescent="0.25">
      <c r="A242" s="1287">
        <v>34.74</v>
      </c>
      <c r="B242" s="1308" t="s">
        <v>107</v>
      </c>
      <c r="C242" s="1309">
        <v>5061</v>
      </c>
      <c r="D242" s="1310"/>
      <c r="E242" s="1311">
        <v>4121</v>
      </c>
      <c r="F242" s="3152" t="s">
        <v>1479</v>
      </c>
      <c r="G242" s="2980">
        <v>34.74</v>
      </c>
    </row>
    <row r="243" spans="1:7" x14ac:dyDescent="0.25">
      <c r="A243" s="1287">
        <v>54.81</v>
      </c>
      <c r="B243" s="1315" t="s">
        <v>107</v>
      </c>
      <c r="C243" s="1316">
        <v>5062</v>
      </c>
      <c r="D243" s="1317"/>
      <c r="E243" s="1305">
        <v>4121</v>
      </c>
      <c r="F243" s="3153" t="s">
        <v>1480</v>
      </c>
      <c r="G243" s="2979">
        <v>54.81</v>
      </c>
    </row>
    <row r="244" spans="1:7" x14ac:dyDescent="0.25">
      <c r="A244" s="1287">
        <v>36.72</v>
      </c>
      <c r="B244" s="1308" t="s">
        <v>107</v>
      </c>
      <c r="C244" s="1309">
        <v>5063</v>
      </c>
      <c r="D244" s="1310"/>
      <c r="E244" s="1311">
        <v>4121</v>
      </c>
      <c r="F244" s="3152" t="s">
        <v>1481</v>
      </c>
      <c r="G244" s="2980">
        <v>36.72</v>
      </c>
    </row>
    <row r="245" spans="1:7" x14ac:dyDescent="0.25">
      <c r="A245" s="1287">
        <v>44.73</v>
      </c>
      <c r="B245" s="1308" t="s">
        <v>107</v>
      </c>
      <c r="C245" s="1309">
        <v>5064</v>
      </c>
      <c r="D245" s="1310"/>
      <c r="E245" s="1311">
        <v>4121</v>
      </c>
      <c r="F245" s="3152" t="s">
        <v>1482</v>
      </c>
      <c r="G245" s="2980">
        <v>44.73</v>
      </c>
    </row>
    <row r="246" spans="1:7" ht="13.5" thickBot="1" x14ac:dyDescent="0.3">
      <c r="A246" s="1319">
        <v>21.33</v>
      </c>
      <c r="B246" s="1320" t="s">
        <v>107</v>
      </c>
      <c r="C246" s="1321">
        <v>5065</v>
      </c>
      <c r="D246" s="1322"/>
      <c r="E246" s="1323">
        <v>4121</v>
      </c>
      <c r="F246" s="3154" t="s">
        <v>1483</v>
      </c>
      <c r="G246" s="2981">
        <v>21.33</v>
      </c>
    </row>
  </sheetData>
  <mergeCells count="3">
    <mergeCell ref="A1:G1"/>
    <mergeCell ref="A3:G3"/>
    <mergeCell ref="A5:G5"/>
  </mergeCells>
  <printOptions horizontalCentered="1"/>
  <pageMargins left="0.39370078740157483" right="0.19685039370078741" top="0.19685039370078741" bottom="0.19685039370078741" header="0.23622047244094491" footer="0.23622047244094491"/>
  <pageSetup paperSize="9" scale="110" fitToWidth="0" fitToHeight="0" orientation="portrait" r:id="rId1"/>
  <headerFooter scaleWithDoc="0" alignWithMargins="0"/>
  <rowBreaks count="4" manualBreakCount="4">
    <brk id="58" max="16383" man="1"/>
    <brk id="109" max="16383" man="1"/>
    <brk id="160" max="16383" man="1"/>
    <brk id="21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25"/>
  <sheetViews>
    <sheetView workbookViewId="0">
      <selection sqref="A1:I1"/>
    </sheetView>
  </sheetViews>
  <sheetFormatPr defaultColWidth="9.140625" defaultRowHeight="12.75" x14ac:dyDescent="0.2"/>
  <cols>
    <col min="1" max="16384" width="9.140625" style="2227"/>
  </cols>
  <sheetData>
    <row r="1" spans="1:12" ht="26.25" x14ac:dyDescent="0.4">
      <c r="A1" s="3426" t="s">
        <v>2482</v>
      </c>
      <c r="B1" s="3426"/>
      <c r="C1" s="3426"/>
      <c r="D1" s="3426"/>
      <c r="E1" s="3426"/>
      <c r="F1" s="3426"/>
      <c r="G1" s="3426"/>
      <c r="H1" s="3426"/>
      <c r="I1" s="3426"/>
      <c r="J1" s="2226"/>
      <c r="K1" s="2226"/>
      <c r="L1" s="2226"/>
    </row>
    <row r="20" spans="1:12" ht="12.75" customHeight="1" x14ac:dyDescent="0.2">
      <c r="A20" s="3427" t="s">
        <v>2562</v>
      </c>
      <c r="B20" s="3427"/>
      <c r="C20" s="3427"/>
      <c r="D20" s="3427"/>
      <c r="E20" s="3427"/>
      <c r="F20" s="3427"/>
      <c r="G20" s="3427"/>
      <c r="H20" s="3427"/>
      <c r="I20" s="3427"/>
      <c r="J20" s="2228"/>
      <c r="K20" s="2228"/>
      <c r="L20" s="2228"/>
    </row>
    <row r="21" spans="1:12" ht="12.75" customHeight="1" x14ac:dyDescent="0.2">
      <c r="A21" s="3427"/>
      <c r="B21" s="3427"/>
      <c r="C21" s="3427"/>
      <c r="D21" s="3427"/>
      <c r="E21" s="3427"/>
      <c r="F21" s="3427"/>
      <c r="G21" s="3427"/>
      <c r="H21" s="3427"/>
      <c r="I21" s="3427"/>
      <c r="J21" s="2228"/>
      <c r="K21" s="2228"/>
      <c r="L21" s="2228"/>
    </row>
    <row r="22" spans="1:12" ht="12.75" customHeight="1" x14ac:dyDescent="0.2">
      <c r="A22" s="2228"/>
      <c r="B22" s="2228"/>
      <c r="C22" s="2228"/>
      <c r="D22" s="2228"/>
      <c r="E22" s="2228"/>
      <c r="F22" s="2228"/>
      <c r="G22" s="2228"/>
      <c r="H22" s="2228"/>
      <c r="I22" s="2228"/>
      <c r="J22" s="2228"/>
      <c r="K22" s="2228"/>
      <c r="L22" s="2228"/>
    </row>
    <row r="23" spans="1:12" ht="12.75" customHeight="1" x14ac:dyDescent="0.2">
      <c r="A23" s="2228"/>
      <c r="B23" s="2228"/>
      <c r="C23" s="2228"/>
      <c r="D23" s="2228"/>
      <c r="E23" s="2228"/>
      <c r="F23" s="2228"/>
      <c r="G23" s="2228"/>
      <c r="H23" s="2228"/>
      <c r="I23" s="2228"/>
      <c r="J23" s="2228"/>
      <c r="K23" s="2228"/>
      <c r="L23" s="2228"/>
    </row>
    <row r="24" spans="1:12" ht="12.75" customHeight="1" x14ac:dyDescent="0.2">
      <c r="A24" s="2229"/>
      <c r="B24" s="2229"/>
      <c r="C24" s="2229"/>
      <c r="D24" s="2229"/>
      <c r="E24" s="2229"/>
      <c r="F24" s="2229"/>
      <c r="G24" s="2229"/>
      <c r="H24" s="2229"/>
      <c r="I24" s="2229"/>
      <c r="J24" s="2229"/>
      <c r="K24" s="2229"/>
      <c r="L24" s="2229"/>
    </row>
    <row r="25" spans="1:12" ht="12.75" customHeight="1" x14ac:dyDescent="0.2">
      <c r="A25" s="2229"/>
      <c r="B25" s="2229"/>
      <c r="C25" s="2229"/>
      <c r="D25" s="2229"/>
      <c r="E25" s="2229"/>
      <c r="F25" s="2229"/>
      <c r="G25" s="2229"/>
      <c r="H25" s="2229"/>
      <c r="I25" s="2229"/>
      <c r="J25" s="2229"/>
      <c r="K25" s="2229"/>
      <c r="L25" s="2229"/>
    </row>
  </sheetData>
  <mergeCells count="2">
    <mergeCell ref="A1:I1"/>
    <mergeCell ref="A20:I2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134"/>
  <sheetViews>
    <sheetView zoomScaleNormal="100" workbookViewId="0">
      <selection activeCell="A3" sqref="A3:J3"/>
    </sheetView>
  </sheetViews>
  <sheetFormatPr defaultColWidth="9.140625" defaultRowHeight="12.75" x14ac:dyDescent="0.2"/>
  <cols>
    <col min="1" max="1" width="4" style="2" customWidth="1"/>
    <col min="2" max="2" width="3.5703125" style="2" customWidth="1"/>
    <col min="3" max="3" width="8.42578125" style="2" bestFit="1" customWidth="1"/>
    <col min="4" max="4" width="4.85546875" style="2" customWidth="1"/>
    <col min="5" max="5" width="35" style="2" customWidth="1"/>
    <col min="6" max="6" width="12.42578125" style="2" customWidth="1"/>
    <col min="7" max="7" width="12.7109375" style="20" customWidth="1"/>
    <col min="8" max="10" width="12.28515625" style="2" customWidth="1"/>
    <col min="11" max="11" width="5.42578125" style="82" customWidth="1"/>
    <col min="12" max="16384" width="9.140625" style="2"/>
  </cols>
  <sheetData>
    <row r="1" spans="1:11" ht="18" x14ac:dyDescent="0.25">
      <c r="A1" s="3431" t="s">
        <v>489</v>
      </c>
      <c r="B1" s="3432"/>
      <c r="C1" s="3432"/>
      <c r="D1" s="3432"/>
      <c r="E1" s="3432"/>
      <c r="F1" s="3432"/>
      <c r="G1" s="3432"/>
      <c r="H1" s="3432"/>
      <c r="I1" s="3432"/>
      <c r="J1" s="3433"/>
      <c r="K1" s="1"/>
    </row>
    <row r="2" spans="1:11" x14ac:dyDescent="0.2">
      <c r="A2" s="3"/>
      <c r="B2" s="3"/>
      <c r="C2" s="3"/>
      <c r="D2" s="3"/>
      <c r="E2" s="4"/>
      <c r="F2" s="5"/>
      <c r="G2" s="2435"/>
      <c r="H2" s="5"/>
      <c r="I2" s="5"/>
      <c r="J2" s="5"/>
      <c r="K2" s="6"/>
    </row>
    <row r="3" spans="1:11" ht="15.75" x14ac:dyDescent="0.25">
      <c r="A3" s="3494" t="s">
        <v>0</v>
      </c>
      <c r="B3" s="3495"/>
      <c r="C3" s="3495"/>
      <c r="D3" s="3495"/>
      <c r="E3" s="3495"/>
      <c r="F3" s="3495"/>
      <c r="G3" s="3495"/>
      <c r="H3" s="3495"/>
      <c r="I3" s="3495"/>
      <c r="J3" s="3496"/>
      <c r="K3" s="7"/>
    </row>
    <row r="5" spans="1:11" ht="13.5" customHeight="1" thickBot="1" x14ac:dyDescent="0.3">
      <c r="A5" s="8"/>
      <c r="B5" s="9"/>
      <c r="C5" s="8"/>
      <c r="D5" s="10"/>
      <c r="E5" s="8"/>
      <c r="F5" s="8"/>
      <c r="G5" s="122"/>
      <c r="H5" s="8"/>
      <c r="I5" s="11"/>
      <c r="J5" s="11" t="s">
        <v>1</v>
      </c>
      <c r="K5" s="12"/>
    </row>
    <row r="6" spans="1:11" ht="34.5" thickBot="1" x14ac:dyDescent="0.25">
      <c r="A6" s="13" t="s">
        <v>2</v>
      </c>
      <c r="B6" s="14" t="s">
        <v>3</v>
      </c>
      <c r="C6" s="15" t="s">
        <v>4</v>
      </c>
      <c r="D6" s="16" t="s">
        <v>5</v>
      </c>
      <c r="E6" s="17" t="s">
        <v>6</v>
      </c>
      <c r="F6" s="18" t="s">
        <v>7</v>
      </c>
      <c r="G6" s="2436" t="s">
        <v>2564</v>
      </c>
      <c r="H6" s="565" t="s">
        <v>8</v>
      </c>
      <c r="I6" s="2184" t="s">
        <v>2570</v>
      </c>
      <c r="J6" s="2557" t="s">
        <v>2656</v>
      </c>
      <c r="K6" s="19"/>
    </row>
    <row r="7" spans="1:11" ht="13.5" thickBot="1" x14ac:dyDescent="0.25">
      <c r="A7" s="21" t="s">
        <v>2</v>
      </c>
      <c r="B7" s="22" t="s">
        <v>10</v>
      </c>
      <c r="C7" s="23">
        <v>910</v>
      </c>
      <c r="D7" s="24" t="s">
        <v>10</v>
      </c>
      <c r="E7" s="25" t="s">
        <v>11</v>
      </c>
      <c r="F7" s="3032">
        <f>SUM(F8:F9)</f>
        <v>39287.699999999997</v>
      </c>
      <c r="G7" s="3033">
        <f>SUM(G8:G9)</f>
        <v>37590.28</v>
      </c>
      <c r="H7" s="3034">
        <f>SUM(H8:H9)</f>
        <v>37217.699999999997</v>
      </c>
      <c r="I7" s="3035">
        <f>SUM(I8:I9)</f>
        <v>37217.699999999997</v>
      </c>
      <c r="J7" s="3036">
        <f>SUM(J8:J9)</f>
        <v>35729</v>
      </c>
      <c r="K7" s="26"/>
    </row>
    <row r="8" spans="1:11" x14ac:dyDescent="0.2">
      <c r="A8" s="27"/>
      <c r="B8" s="28" t="s">
        <v>3</v>
      </c>
      <c r="C8" s="29">
        <v>91001</v>
      </c>
      <c r="D8" s="30" t="s">
        <v>12</v>
      </c>
      <c r="E8" s="31" t="s">
        <v>13</v>
      </c>
      <c r="F8" s="3037">
        <v>5700</v>
      </c>
      <c r="G8" s="3038">
        <v>4002.58</v>
      </c>
      <c r="H8" s="3039">
        <v>5130</v>
      </c>
      <c r="I8" s="3040">
        <f>Hejtman!E9</f>
        <v>5130</v>
      </c>
      <c r="J8" s="3041">
        <f>Hejtman!F9</f>
        <v>4924.8</v>
      </c>
      <c r="K8" s="32"/>
    </row>
    <row r="9" spans="1:11" ht="13.5" thickBot="1" x14ac:dyDescent="0.25">
      <c r="A9" s="33"/>
      <c r="B9" s="34" t="s">
        <v>3</v>
      </c>
      <c r="C9" s="35">
        <v>91015</v>
      </c>
      <c r="D9" s="36" t="s">
        <v>14</v>
      </c>
      <c r="E9" s="37" t="s">
        <v>15</v>
      </c>
      <c r="F9" s="3042">
        <v>33587.699999999997</v>
      </c>
      <c r="G9" s="3043">
        <v>33587.699999999997</v>
      </c>
      <c r="H9" s="3044">
        <v>32087.7</v>
      </c>
      <c r="I9" s="3045">
        <f>Ředitel!E9</f>
        <v>32087.7</v>
      </c>
      <c r="J9" s="3046">
        <f>Ředitel!F9</f>
        <v>30804.2</v>
      </c>
      <c r="K9" s="32"/>
    </row>
    <row r="10" spans="1:11" ht="13.5" thickBot="1" x14ac:dyDescent="0.25">
      <c r="A10" s="38" t="s">
        <v>2</v>
      </c>
      <c r="B10" s="39" t="s">
        <v>10</v>
      </c>
      <c r="C10" s="40">
        <v>911</v>
      </c>
      <c r="D10" s="41" t="s">
        <v>10</v>
      </c>
      <c r="E10" s="42" t="s">
        <v>16</v>
      </c>
      <c r="F10" s="3032">
        <f>SUM(F11)</f>
        <v>338887.34</v>
      </c>
      <c r="G10" s="3033">
        <f>SUM(G11)</f>
        <v>336105.46</v>
      </c>
      <c r="H10" s="3034">
        <f>H11</f>
        <v>338887.34</v>
      </c>
      <c r="I10" s="3035">
        <f>SUM(I11)</f>
        <v>338887.33999999997</v>
      </c>
      <c r="J10" s="3036">
        <f>SUM(J11)</f>
        <v>325331.84999999998</v>
      </c>
      <c r="K10" s="26"/>
    </row>
    <row r="11" spans="1:11" ht="13.5" thickBot="1" x14ac:dyDescent="0.25">
      <c r="A11" s="33"/>
      <c r="B11" s="34" t="s">
        <v>3</v>
      </c>
      <c r="C11" s="35">
        <v>91115</v>
      </c>
      <c r="D11" s="36" t="s">
        <v>14</v>
      </c>
      <c r="E11" s="37" t="s">
        <v>2585</v>
      </c>
      <c r="F11" s="3042">
        <v>338887.34</v>
      </c>
      <c r="G11" s="3043">
        <v>336105.46</v>
      </c>
      <c r="H11" s="3044">
        <v>338887.34</v>
      </c>
      <c r="I11" s="3045">
        <f>Ředitel!E10</f>
        <v>338887.33999999997</v>
      </c>
      <c r="J11" s="3046">
        <f>Ředitel!F10</f>
        <v>325331.84999999998</v>
      </c>
      <c r="K11" s="32"/>
    </row>
    <row r="12" spans="1:11" ht="13.5" customHeight="1" thickBot="1" x14ac:dyDescent="0.25">
      <c r="A12" s="38" t="s">
        <v>2</v>
      </c>
      <c r="B12" s="39" t="s">
        <v>10</v>
      </c>
      <c r="C12" s="40">
        <v>912</v>
      </c>
      <c r="D12" s="41" t="s">
        <v>10</v>
      </c>
      <c r="E12" s="42" t="s">
        <v>17</v>
      </c>
      <c r="F12" s="3032">
        <f>SUM(F13:F18)</f>
        <v>52336</v>
      </c>
      <c r="G12" s="3033">
        <f>SUM(G13:G18)</f>
        <v>205633.18999999997</v>
      </c>
      <c r="H12" s="3034">
        <f>SUM(H13:H18)</f>
        <v>23250</v>
      </c>
      <c r="I12" s="3035">
        <f>SUM(I13:I18)</f>
        <v>23250</v>
      </c>
      <c r="J12" s="3036">
        <f>SUM(J13:J18)</f>
        <v>23250</v>
      </c>
      <c r="K12" s="26"/>
    </row>
    <row r="13" spans="1:11" x14ac:dyDescent="0.2">
      <c r="A13" s="43"/>
      <c r="B13" s="44" t="s">
        <v>3</v>
      </c>
      <c r="C13" s="45">
        <v>91204</v>
      </c>
      <c r="D13" s="46" t="s">
        <v>18</v>
      </c>
      <c r="E13" s="47" t="s">
        <v>19</v>
      </c>
      <c r="F13" s="3037">
        <v>4300</v>
      </c>
      <c r="G13" s="3038">
        <v>25439.7</v>
      </c>
      <c r="H13" s="3039">
        <v>5100</v>
      </c>
      <c r="I13" s="3040">
        <f>OŠMTSV!E9</f>
        <v>5100</v>
      </c>
      <c r="J13" s="3041">
        <f>OŠMTSV!F9</f>
        <v>5100</v>
      </c>
      <c r="K13" s="32"/>
    </row>
    <row r="14" spans="1:11" x14ac:dyDescent="0.2">
      <c r="A14" s="48"/>
      <c r="B14" s="49" t="s">
        <v>3</v>
      </c>
      <c r="C14" s="50">
        <v>91205</v>
      </c>
      <c r="D14" s="51" t="s">
        <v>20</v>
      </c>
      <c r="E14" s="52" t="s">
        <v>21</v>
      </c>
      <c r="F14" s="3047">
        <v>5000</v>
      </c>
      <c r="G14" s="3048">
        <v>17281</v>
      </c>
      <c r="H14" s="3049">
        <v>5000</v>
      </c>
      <c r="I14" s="3050">
        <f>Sociální!E9</f>
        <v>5000</v>
      </c>
      <c r="J14" s="3051">
        <f>Sociální!F9</f>
        <v>5000</v>
      </c>
      <c r="K14" s="32"/>
    </row>
    <row r="15" spans="1:11" x14ac:dyDescent="0.2">
      <c r="A15" s="48"/>
      <c r="B15" s="49" t="s">
        <v>3</v>
      </c>
      <c r="C15" s="50">
        <v>91206</v>
      </c>
      <c r="D15" s="51" t="s">
        <v>22</v>
      </c>
      <c r="E15" s="52" t="s">
        <v>23</v>
      </c>
      <c r="F15" s="3047">
        <v>6950</v>
      </c>
      <c r="G15" s="3048">
        <v>92768.34</v>
      </c>
      <c r="H15" s="3049">
        <v>6950</v>
      </c>
      <c r="I15" s="3050">
        <f>Doprava!E9</f>
        <v>6950</v>
      </c>
      <c r="J15" s="3051">
        <f>Doprava!F9</f>
        <v>6950</v>
      </c>
      <c r="K15" s="32"/>
    </row>
    <row r="16" spans="1:11" x14ac:dyDescent="0.2">
      <c r="A16" s="48"/>
      <c r="B16" s="49" t="s">
        <v>3</v>
      </c>
      <c r="C16" s="50">
        <v>91207</v>
      </c>
      <c r="D16" s="51" t="s">
        <v>24</v>
      </c>
      <c r="E16" s="52" t="s">
        <v>25</v>
      </c>
      <c r="F16" s="3047">
        <v>2900</v>
      </c>
      <c r="G16" s="3048">
        <v>17364.150000000001</v>
      </c>
      <c r="H16" s="3049">
        <v>4200</v>
      </c>
      <c r="I16" s="3050">
        <f>Kultura!E9</f>
        <v>4200</v>
      </c>
      <c r="J16" s="3051">
        <f>Kultura!F9</f>
        <v>4200</v>
      </c>
      <c r="K16" s="32"/>
    </row>
    <row r="17" spans="1:11" x14ac:dyDescent="0.2">
      <c r="A17" s="48"/>
      <c r="B17" s="49" t="s">
        <v>3</v>
      </c>
      <c r="C17" s="50">
        <v>91208</v>
      </c>
      <c r="D17" s="51" t="s">
        <v>26</v>
      </c>
      <c r="E17" s="52" t="s">
        <v>27</v>
      </c>
      <c r="F17" s="3047">
        <v>0</v>
      </c>
      <c r="G17" s="3048">
        <v>0</v>
      </c>
      <c r="H17" s="3049">
        <v>0</v>
      </c>
      <c r="I17" s="3050">
        <v>0</v>
      </c>
      <c r="J17" s="3051">
        <v>0</v>
      </c>
      <c r="K17" s="32"/>
    </row>
    <row r="18" spans="1:11" ht="13.5" thickBot="1" x14ac:dyDescent="0.25">
      <c r="A18" s="48"/>
      <c r="B18" s="49" t="s">
        <v>3</v>
      </c>
      <c r="C18" s="50">
        <v>91209</v>
      </c>
      <c r="D18" s="51" t="s">
        <v>28</v>
      </c>
      <c r="E18" s="52" t="s">
        <v>29</v>
      </c>
      <c r="F18" s="3047">
        <v>33186</v>
      </c>
      <c r="G18" s="3048">
        <v>52780</v>
      </c>
      <c r="H18" s="3049">
        <v>2000</v>
      </c>
      <c r="I18" s="3050">
        <f>Zdravotnictví!E9</f>
        <v>2000</v>
      </c>
      <c r="J18" s="3051">
        <f>Zdravotnictví!F9</f>
        <v>2000</v>
      </c>
      <c r="K18" s="32"/>
    </row>
    <row r="19" spans="1:11" ht="13.5" customHeight="1" thickBot="1" x14ac:dyDescent="0.25">
      <c r="A19" s="38" t="s">
        <v>2</v>
      </c>
      <c r="B19" s="39" t="s">
        <v>10</v>
      </c>
      <c r="C19" s="40">
        <v>913</v>
      </c>
      <c r="D19" s="41" t="s">
        <v>10</v>
      </c>
      <c r="E19" s="42" t="s">
        <v>30</v>
      </c>
      <c r="F19" s="3032">
        <f>SUM(F20:F27)</f>
        <v>1135922.2999999998</v>
      </c>
      <c r="G19" s="3033">
        <f>SUM(G20:G27)</f>
        <v>1110182.17</v>
      </c>
      <c r="H19" s="3034">
        <f>SUM(H20:H27)</f>
        <v>1133922.3</v>
      </c>
      <c r="I19" s="3035">
        <f>SUM(I20:I27)</f>
        <v>1133922.3</v>
      </c>
      <c r="J19" s="3036">
        <f>SUM(J20:J27)</f>
        <v>1083152.8600000001</v>
      </c>
      <c r="K19" s="26"/>
    </row>
    <row r="20" spans="1:11" x14ac:dyDescent="0.2">
      <c r="A20" s="43"/>
      <c r="B20" s="44" t="s">
        <v>3</v>
      </c>
      <c r="C20" s="45">
        <v>91304</v>
      </c>
      <c r="D20" s="46" t="s">
        <v>18</v>
      </c>
      <c r="E20" s="47" t="s">
        <v>19</v>
      </c>
      <c r="F20" s="3037">
        <v>295627.49999999994</v>
      </c>
      <c r="G20" s="3038">
        <v>258251.41</v>
      </c>
      <c r="H20" s="3039">
        <v>293627.5</v>
      </c>
      <c r="I20" s="3040">
        <f>OŠMTSV!E10</f>
        <v>293627.5</v>
      </c>
      <c r="J20" s="3041">
        <f>OŠMTSV!F10</f>
        <v>276009.84999999998</v>
      </c>
      <c r="K20" s="32"/>
    </row>
    <row r="21" spans="1:11" x14ac:dyDescent="0.2">
      <c r="A21" s="48"/>
      <c r="B21" s="49" t="s">
        <v>3</v>
      </c>
      <c r="C21" s="50">
        <v>91305</v>
      </c>
      <c r="D21" s="51" t="s">
        <v>20</v>
      </c>
      <c r="E21" s="52" t="s">
        <v>21</v>
      </c>
      <c r="F21" s="3047">
        <v>144440.79999999999</v>
      </c>
      <c r="G21" s="3048">
        <v>149414.67000000001</v>
      </c>
      <c r="H21" s="3049">
        <v>144440.79999999999</v>
      </c>
      <c r="I21" s="3050">
        <f>Sociální!E10</f>
        <v>144440.79999999999</v>
      </c>
      <c r="J21" s="3051">
        <f>Sociální!F10</f>
        <v>138663.16999999998</v>
      </c>
      <c r="K21" s="32"/>
    </row>
    <row r="22" spans="1:11" x14ac:dyDescent="0.2">
      <c r="A22" s="48"/>
      <c r="B22" s="49" t="s">
        <v>3</v>
      </c>
      <c r="C22" s="50">
        <v>91306</v>
      </c>
      <c r="D22" s="51" t="s">
        <v>22</v>
      </c>
      <c r="E22" s="52" t="s">
        <v>23</v>
      </c>
      <c r="F22" s="3047">
        <v>324100</v>
      </c>
      <c r="G22" s="3048">
        <v>332356.12</v>
      </c>
      <c r="H22" s="3049">
        <v>324100</v>
      </c>
      <c r="I22" s="3050">
        <f>Doprava!E10</f>
        <v>324100</v>
      </c>
      <c r="J22" s="3051">
        <f>Doprava!F10</f>
        <v>311136</v>
      </c>
      <c r="K22" s="32"/>
    </row>
    <row r="23" spans="1:11" x14ac:dyDescent="0.2">
      <c r="A23" s="48"/>
      <c r="B23" s="49" t="s">
        <v>3</v>
      </c>
      <c r="C23" s="50">
        <v>91307</v>
      </c>
      <c r="D23" s="51" t="s">
        <v>24</v>
      </c>
      <c r="E23" s="52" t="s">
        <v>25</v>
      </c>
      <c r="F23" s="3047">
        <v>137480</v>
      </c>
      <c r="G23" s="3048">
        <v>136536.76</v>
      </c>
      <c r="H23" s="3049">
        <v>137480</v>
      </c>
      <c r="I23" s="3050">
        <f>Kultura!E10</f>
        <v>137480</v>
      </c>
      <c r="J23" s="3051">
        <f>Kultura!F10</f>
        <v>131980.79999999999</v>
      </c>
      <c r="K23" s="32"/>
    </row>
    <row r="24" spans="1:11" x14ac:dyDescent="0.2">
      <c r="A24" s="48"/>
      <c r="B24" s="49" t="s">
        <v>3</v>
      </c>
      <c r="C24" s="50">
        <v>91308</v>
      </c>
      <c r="D24" s="51" t="s">
        <v>26</v>
      </c>
      <c r="E24" s="52" t="s">
        <v>27</v>
      </c>
      <c r="F24" s="3047">
        <v>6000</v>
      </c>
      <c r="G24" s="3048">
        <v>5599.21</v>
      </c>
      <c r="H24" s="3049">
        <v>6000</v>
      </c>
      <c r="I24" s="3050">
        <f>ŽP!E10</f>
        <v>6000</v>
      </c>
      <c r="J24" s="3051">
        <f>ŽP!F10</f>
        <v>5760</v>
      </c>
      <c r="K24" s="32"/>
    </row>
    <row r="25" spans="1:11" x14ac:dyDescent="0.2">
      <c r="A25" s="48"/>
      <c r="B25" s="49" t="s">
        <v>3</v>
      </c>
      <c r="C25" s="50">
        <v>91309</v>
      </c>
      <c r="D25" s="51" t="s">
        <v>28</v>
      </c>
      <c r="E25" s="52" t="s">
        <v>29</v>
      </c>
      <c r="F25" s="3047">
        <v>216774</v>
      </c>
      <c r="G25" s="3048">
        <v>216524</v>
      </c>
      <c r="H25" s="3049">
        <v>216774</v>
      </c>
      <c r="I25" s="3050">
        <f>Zdravotnictví!E10</f>
        <v>216774</v>
      </c>
      <c r="J25" s="3051">
        <f>Zdravotnictví!F10</f>
        <v>208103.03999999998</v>
      </c>
      <c r="K25" s="32"/>
    </row>
    <row r="26" spans="1:11" ht="22.5" x14ac:dyDescent="0.2">
      <c r="A26" s="48"/>
      <c r="B26" s="49" t="s">
        <v>3</v>
      </c>
      <c r="C26" s="50">
        <v>91318</v>
      </c>
      <c r="D26" s="53" t="s">
        <v>31</v>
      </c>
      <c r="E26" s="52" t="s">
        <v>32</v>
      </c>
      <c r="F26" s="3047">
        <v>11500</v>
      </c>
      <c r="G26" s="3048">
        <v>11500</v>
      </c>
      <c r="H26" s="3049">
        <v>11500</v>
      </c>
      <c r="I26" s="3050">
        <f>Odd.Sekret.ředitele!E9</f>
        <v>11500</v>
      </c>
      <c r="J26" s="3051">
        <f>Odd.Sekret.ředitele!F9</f>
        <v>11500</v>
      </c>
      <c r="K26" s="32"/>
    </row>
    <row r="27" spans="1:11" ht="13.5" thickBot="1" x14ac:dyDescent="0.25">
      <c r="A27" s="54"/>
      <c r="B27" s="55" t="s">
        <v>3</v>
      </c>
      <c r="C27" s="56">
        <v>91903</v>
      </c>
      <c r="D27" s="57" t="s">
        <v>33</v>
      </c>
      <c r="E27" s="58" t="s">
        <v>34</v>
      </c>
      <c r="F27" s="3052">
        <v>0</v>
      </c>
      <c r="G27" s="3053">
        <v>0</v>
      </c>
      <c r="H27" s="3054">
        <v>0</v>
      </c>
      <c r="I27" s="3055">
        <v>0</v>
      </c>
      <c r="J27" s="3056">
        <v>0</v>
      </c>
      <c r="K27" s="32"/>
    </row>
    <row r="28" spans="1:11" ht="13.5" thickBot="1" x14ac:dyDescent="0.25">
      <c r="A28" s="38" t="s">
        <v>2</v>
      </c>
      <c r="B28" s="39" t="s">
        <v>10</v>
      </c>
      <c r="C28" s="40">
        <v>914</v>
      </c>
      <c r="D28" s="41" t="s">
        <v>10</v>
      </c>
      <c r="E28" s="42" t="s">
        <v>35</v>
      </c>
      <c r="F28" s="3032">
        <f>SUM(F29:F44)</f>
        <v>876633.24000000011</v>
      </c>
      <c r="G28" s="3033">
        <f>SUM(G29:G44)</f>
        <v>1058337.58</v>
      </c>
      <c r="H28" s="3034">
        <f>SUM(H29:H44)</f>
        <v>901992.98</v>
      </c>
      <c r="I28" s="3035">
        <f>SUM(I29:I44)</f>
        <v>912142.97999999986</v>
      </c>
      <c r="J28" s="3036">
        <f>SUM(J29:J44)</f>
        <v>903642.97999999986</v>
      </c>
      <c r="K28" s="26"/>
    </row>
    <row r="29" spans="1:11" x14ac:dyDescent="0.2">
      <c r="A29" s="59"/>
      <c r="B29" s="60" t="s">
        <v>3</v>
      </c>
      <c r="C29" s="61">
        <v>91401</v>
      </c>
      <c r="D29" s="62" t="s">
        <v>12</v>
      </c>
      <c r="E29" s="63" t="s">
        <v>13</v>
      </c>
      <c r="F29" s="3057">
        <v>16186.890000000003</v>
      </c>
      <c r="G29" s="3058">
        <v>14071.09</v>
      </c>
      <c r="H29" s="3059">
        <v>14568.2</v>
      </c>
      <c r="I29" s="3060">
        <f>Hejtman!E10</f>
        <v>14568.2</v>
      </c>
      <c r="J29" s="3061">
        <f>Hejtman!F10</f>
        <v>14568.2</v>
      </c>
      <c r="K29" s="32"/>
    </row>
    <row r="30" spans="1:11" ht="22.5" x14ac:dyDescent="0.2">
      <c r="A30" s="48"/>
      <c r="B30" s="49" t="s">
        <v>3</v>
      </c>
      <c r="C30" s="50">
        <v>91402</v>
      </c>
      <c r="D30" s="51" t="s">
        <v>36</v>
      </c>
      <c r="E30" s="52" t="s">
        <v>37</v>
      </c>
      <c r="F30" s="3047">
        <v>7000.5</v>
      </c>
      <c r="G30" s="3048">
        <v>7039.6</v>
      </c>
      <c r="H30" s="3049">
        <v>6600.5</v>
      </c>
      <c r="I30" s="3050">
        <f>Rozvoj!E9</f>
        <v>9600.5</v>
      </c>
      <c r="J30" s="3051">
        <f>Rozvoj!F9</f>
        <v>8100.5</v>
      </c>
      <c r="K30" s="32"/>
    </row>
    <row r="31" spans="1:11" x14ac:dyDescent="0.2">
      <c r="A31" s="48"/>
      <c r="B31" s="49" t="s">
        <v>3</v>
      </c>
      <c r="C31" s="50">
        <v>91403</v>
      </c>
      <c r="D31" s="51" t="s">
        <v>38</v>
      </c>
      <c r="E31" s="52" t="s">
        <v>39</v>
      </c>
      <c r="F31" s="3047">
        <v>11540</v>
      </c>
      <c r="G31" s="3048">
        <v>23627.63</v>
      </c>
      <c r="H31" s="3049">
        <v>11540</v>
      </c>
      <c r="I31" s="3050">
        <f>Ekonomika!E9</f>
        <v>11540</v>
      </c>
      <c r="J31" s="3051">
        <f>Ekonomika!F9</f>
        <v>11540</v>
      </c>
      <c r="K31" s="32"/>
    </row>
    <row r="32" spans="1:11" x14ac:dyDescent="0.2">
      <c r="A32" s="48"/>
      <c r="B32" s="49" t="s">
        <v>3</v>
      </c>
      <c r="C32" s="50">
        <v>91404</v>
      </c>
      <c r="D32" s="51" t="s">
        <v>18</v>
      </c>
      <c r="E32" s="52" t="s">
        <v>19</v>
      </c>
      <c r="F32" s="3047">
        <v>7590</v>
      </c>
      <c r="G32" s="3048">
        <v>10118.299999999999</v>
      </c>
      <c r="H32" s="3049">
        <v>5220</v>
      </c>
      <c r="I32" s="3050">
        <f>OŠMTSV!E11</f>
        <v>5220</v>
      </c>
      <c r="J32" s="3051">
        <f>OŠMTSV!F11</f>
        <v>5220</v>
      </c>
      <c r="K32" s="32"/>
    </row>
    <row r="33" spans="1:11" x14ac:dyDescent="0.2">
      <c r="A33" s="48"/>
      <c r="B33" s="49" t="s">
        <v>3</v>
      </c>
      <c r="C33" s="50">
        <v>91405</v>
      </c>
      <c r="D33" s="51" t="s">
        <v>20</v>
      </c>
      <c r="E33" s="52" t="s">
        <v>21</v>
      </c>
      <c r="F33" s="3047">
        <v>9755</v>
      </c>
      <c r="G33" s="3048">
        <v>32590.91</v>
      </c>
      <c r="H33" s="3049">
        <v>9755</v>
      </c>
      <c r="I33" s="3050">
        <f>Sociální!E11</f>
        <v>9755</v>
      </c>
      <c r="J33" s="3051">
        <f>Sociální!F11</f>
        <v>9755</v>
      </c>
      <c r="K33" s="32"/>
    </row>
    <row r="34" spans="1:11" x14ac:dyDescent="0.2">
      <c r="A34" s="48"/>
      <c r="B34" s="49" t="s">
        <v>3</v>
      </c>
      <c r="C34" s="50">
        <v>91406</v>
      </c>
      <c r="D34" s="51" t="s">
        <v>22</v>
      </c>
      <c r="E34" s="52" t="s">
        <v>23</v>
      </c>
      <c r="F34" s="3047">
        <v>731990.34000000008</v>
      </c>
      <c r="G34" s="3048">
        <v>885564.66</v>
      </c>
      <c r="H34" s="3049">
        <v>761990.34000000008</v>
      </c>
      <c r="I34" s="3050">
        <f>Doprava!E11</f>
        <v>761990.34</v>
      </c>
      <c r="J34" s="3051">
        <f>Doprava!F11</f>
        <v>761990.34</v>
      </c>
      <c r="K34" s="32"/>
    </row>
    <row r="35" spans="1:11" x14ac:dyDescent="0.2">
      <c r="A35" s="48"/>
      <c r="B35" s="49" t="s">
        <v>3</v>
      </c>
      <c r="C35" s="50">
        <v>91407</v>
      </c>
      <c r="D35" s="51" t="s">
        <v>24</v>
      </c>
      <c r="E35" s="52" t="s">
        <v>25</v>
      </c>
      <c r="F35" s="3047">
        <v>11214</v>
      </c>
      <c r="G35" s="3048">
        <v>10621.67</v>
      </c>
      <c r="H35" s="3049">
        <v>11764</v>
      </c>
      <c r="I35" s="3050">
        <f>Kultura!E11</f>
        <v>11764</v>
      </c>
      <c r="J35" s="3051">
        <f>Kultura!F11</f>
        <v>11764</v>
      </c>
      <c r="K35" s="32"/>
    </row>
    <row r="36" spans="1:11" x14ac:dyDescent="0.2">
      <c r="A36" s="48"/>
      <c r="B36" s="49" t="s">
        <v>3</v>
      </c>
      <c r="C36" s="50">
        <v>91408</v>
      </c>
      <c r="D36" s="51" t="s">
        <v>26</v>
      </c>
      <c r="E36" s="52" t="s">
        <v>27</v>
      </c>
      <c r="F36" s="3047">
        <v>8426.2000000000007</v>
      </c>
      <c r="G36" s="3048">
        <v>5522.48</v>
      </c>
      <c r="H36" s="3049">
        <v>8133.6999999999989</v>
      </c>
      <c r="I36" s="3050">
        <f>ŽP!E11</f>
        <v>15633.7</v>
      </c>
      <c r="J36" s="3051">
        <f>ŽP!F11</f>
        <v>8633.7000000000007</v>
      </c>
      <c r="K36" s="32"/>
    </row>
    <row r="37" spans="1:11" x14ac:dyDescent="0.2">
      <c r="A37" s="48"/>
      <c r="B37" s="49" t="s">
        <v>3</v>
      </c>
      <c r="C37" s="50">
        <v>91409</v>
      </c>
      <c r="D37" s="51" t="s">
        <v>28</v>
      </c>
      <c r="E37" s="52" t="s">
        <v>29</v>
      </c>
      <c r="F37" s="3047">
        <v>6418.4</v>
      </c>
      <c r="G37" s="3048">
        <v>6118.4</v>
      </c>
      <c r="H37" s="3049">
        <v>3767.33</v>
      </c>
      <c r="I37" s="3050">
        <f>Zdravotnictví!E11</f>
        <v>3767.33</v>
      </c>
      <c r="J37" s="3051">
        <f>Zdravotnictví!F11</f>
        <v>3767.33</v>
      </c>
      <c r="K37" s="32"/>
    </row>
    <row r="38" spans="1:11" x14ac:dyDescent="0.2">
      <c r="A38" s="48"/>
      <c r="B38" s="49" t="s">
        <v>3</v>
      </c>
      <c r="C38" s="50">
        <v>91410</v>
      </c>
      <c r="D38" s="51" t="s">
        <v>40</v>
      </c>
      <c r="E38" s="52" t="s">
        <v>41</v>
      </c>
      <c r="F38" s="3047">
        <v>4750</v>
      </c>
      <c r="G38" s="3048">
        <v>6750</v>
      </c>
      <c r="H38" s="3049">
        <v>4750</v>
      </c>
      <c r="I38" s="3050">
        <f>Právní!E9</f>
        <v>4750</v>
      </c>
      <c r="J38" s="3051">
        <f>Právní!F9</f>
        <v>4750</v>
      </c>
      <c r="K38" s="32"/>
    </row>
    <row r="39" spans="1:11" x14ac:dyDescent="0.2">
      <c r="A39" s="48"/>
      <c r="B39" s="49" t="s">
        <v>3</v>
      </c>
      <c r="C39" s="50">
        <v>91411</v>
      </c>
      <c r="D39" s="51" t="s">
        <v>42</v>
      </c>
      <c r="E39" s="52" t="s">
        <v>43</v>
      </c>
      <c r="F39" s="3047">
        <v>365</v>
      </c>
      <c r="G39" s="3048">
        <v>150</v>
      </c>
      <c r="H39" s="3049">
        <v>365</v>
      </c>
      <c r="I39" s="3050">
        <f>'Územní plán'!E9</f>
        <v>365</v>
      </c>
      <c r="J39" s="3051">
        <f>'Územní plán'!F9</f>
        <v>365</v>
      </c>
      <c r="K39" s="32"/>
    </row>
    <row r="40" spans="1:11" x14ac:dyDescent="0.2">
      <c r="A40" s="48"/>
      <c r="B40" s="49" t="s">
        <v>3</v>
      </c>
      <c r="C40" s="50">
        <v>91412</v>
      </c>
      <c r="D40" s="51" t="s">
        <v>44</v>
      </c>
      <c r="E40" s="52" t="s">
        <v>45</v>
      </c>
      <c r="F40" s="3047">
        <v>40786.910000000003</v>
      </c>
      <c r="G40" s="3048">
        <v>37996.910000000003</v>
      </c>
      <c r="H40" s="3049">
        <v>43538.91</v>
      </c>
      <c r="I40" s="3050">
        <f>Informatika!E9</f>
        <v>43538.91</v>
      </c>
      <c r="J40" s="3051">
        <f>Informatika!F9</f>
        <v>43538.91</v>
      </c>
      <c r="K40" s="32"/>
    </row>
    <row r="41" spans="1:11" x14ac:dyDescent="0.2">
      <c r="A41" s="48"/>
      <c r="B41" s="49" t="s">
        <v>3</v>
      </c>
      <c r="C41" s="50">
        <v>91414</v>
      </c>
      <c r="D41" s="51" t="s">
        <v>46</v>
      </c>
      <c r="E41" s="52" t="s">
        <v>47</v>
      </c>
      <c r="F41" s="3047">
        <v>7600</v>
      </c>
      <c r="G41" s="3048">
        <v>5084.43</v>
      </c>
      <c r="H41" s="3049">
        <v>4600</v>
      </c>
      <c r="I41" s="3050">
        <f>Investice!E9</f>
        <v>4250</v>
      </c>
      <c r="J41" s="3051">
        <f>Investice!F9</f>
        <v>4250</v>
      </c>
      <c r="K41" s="32"/>
    </row>
    <row r="42" spans="1:11" x14ac:dyDescent="0.2">
      <c r="A42" s="48"/>
      <c r="B42" s="64" t="s">
        <v>3</v>
      </c>
      <c r="C42" s="65">
        <v>91415</v>
      </c>
      <c r="D42" s="66" t="s">
        <v>14</v>
      </c>
      <c r="E42" s="67" t="s">
        <v>15</v>
      </c>
      <c r="F42" s="3062">
        <v>13010</v>
      </c>
      <c r="G42" s="3063">
        <v>10610</v>
      </c>
      <c r="H42" s="3064">
        <v>12400</v>
      </c>
      <c r="I42" s="3065">
        <f>Ředitel!E11</f>
        <v>12400</v>
      </c>
      <c r="J42" s="3066">
        <f>Ředitel!F11</f>
        <v>12400</v>
      </c>
      <c r="K42" s="32"/>
    </row>
    <row r="43" spans="1:11" x14ac:dyDescent="0.2">
      <c r="A43" s="48"/>
      <c r="B43" s="49" t="s">
        <v>3</v>
      </c>
      <c r="C43" s="50">
        <v>91418</v>
      </c>
      <c r="D43" s="53" t="s">
        <v>31</v>
      </c>
      <c r="E43" s="52" t="s">
        <v>48</v>
      </c>
      <c r="F43" s="3047">
        <v>0</v>
      </c>
      <c r="G43" s="3048">
        <v>0</v>
      </c>
      <c r="H43" s="3049">
        <v>0</v>
      </c>
      <c r="I43" s="3050">
        <v>0</v>
      </c>
      <c r="J43" s="3051">
        <v>0</v>
      </c>
      <c r="K43" s="32"/>
    </row>
    <row r="44" spans="1:11" ht="13.5" thickBot="1" x14ac:dyDescent="0.25">
      <c r="A44" s="68"/>
      <c r="B44" s="49" t="s">
        <v>3</v>
      </c>
      <c r="C44" s="69">
        <v>91420</v>
      </c>
      <c r="D44" s="70" t="s">
        <v>49</v>
      </c>
      <c r="E44" s="52" t="s">
        <v>50</v>
      </c>
      <c r="F44" s="3062">
        <v>0</v>
      </c>
      <c r="G44" s="3063">
        <v>2471.5</v>
      </c>
      <c r="H44" s="3064">
        <v>3000</v>
      </c>
      <c r="I44" s="3065">
        <f>Odd.VZ!E9</f>
        <v>3000</v>
      </c>
      <c r="J44" s="3066">
        <f>Odd.VZ!F9</f>
        <v>3000</v>
      </c>
      <c r="K44" s="32"/>
    </row>
    <row r="45" spans="1:11" ht="13.5" thickBot="1" x14ac:dyDescent="0.25">
      <c r="A45" s="38" t="s">
        <v>2</v>
      </c>
      <c r="B45" s="39" t="s">
        <v>10</v>
      </c>
      <c r="C45" s="40">
        <v>915</v>
      </c>
      <c r="D45" s="41" t="s">
        <v>10</v>
      </c>
      <c r="E45" s="42" t="s">
        <v>2594</v>
      </c>
      <c r="F45" s="3032">
        <f>SUM(F46:F49)</f>
        <v>9110</v>
      </c>
      <c r="G45" s="3033">
        <f>SUM(G46:G49)</f>
        <v>9110</v>
      </c>
      <c r="H45" s="3034">
        <f>SUM(H46:H49)</f>
        <v>10490</v>
      </c>
      <c r="I45" s="3035">
        <f>SUM(I46:I49)</f>
        <v>11190</v>
      </c>
      <c r="J45" s="3036">
        <f>SUM(J46:J49)</f>
        <v>11190</v>
      </c>
      <c r="K45" s="32"/>
    </row>
    <row r="46" spans="1:11" x14ac:dyDescent="0.2">
      <c r="A46" s="59"/>
      <c r="B46" s="60" t="s">
        <v>3</v>
      </c>
      <c r="C46" s="61">
        <v>91701</v>
      </c>
      <c r="D46" s="62" t="s">
        <v>12</v>
      </c>
      <c r="E46" s="63" t="s">
        <v>13</v>
      </c>
      <c r="F46" s="3057">
        <v>50</v>
      </c>
      <c r="G46" s="3058">
        <v>50</v>
      </c>
      <c r="H46" s="3059">
        <v>650</v>
      </c>
      <c r="I46" s="3060">
        <f>Hejtman!E11</f>
        <v>650</v>
      </c>
      <c r="J46" s="3061">
        <f>Hejtman!F11</f>
        <v>650</v>
      </c>
      <c r="K46" s="32"/>
    </row>
    <row r="47" spans="1:11" x14ac:dyDescent="0.2">
      <c r="A47" s="48"/>
      <c r="B47" s="49" t="s">
        <v>3</v>
      </c>
      <c r="C47" s="50">
        <v>91704</v>
      </c>
      <c r="D47" s="51" t="s">
        <v>18</v>
      </c>
      <c r="E47" s="52" t="s">
        <v>19</v>
      </c>
      <c r="F47" s="3047">
        <v>4830</v>
      </c>
      <c r="G47" s="3048">
        <v>4830</v>
      </c>
      <c r="H47" s="3049">
        <v>5480</v>
      </c>
      <c r="I47" s="3050">
        <f>OŠMTSV!E12</f>
        <v>5980</v>
      </c>
      <c r="J47" s="3051">
        <f>OŠMTSV!F12</f>
        <v>5980</v>
      </c>
      <c r="K47" s="32"/>
    </row>
    <row r="48" spans="1:11" x14ac:dyDescent="0.2">
      <c r="A48" s="48"/>
      <c r="B48" s="49" t="s">
        <v>3</v>
      </c>
      <c r="C48" s="50">
        <v>91707</v>
      </c>
      <c r="D48" s="51" t="s">
        <v>24</v>
      </c>
      <c r="E48" s="52" t="s">
        <v>25</v>
      </c>
      <c r="F48" s="3047">
        <v>4130</v>
      </c>
      <c r="G48" s="3048">
        <v>4130</v>
      </c>
      <c r="H48" s="3049">
        <v>4260</v>
      </c>
      <c r="I48" s="3050">
        <f>Kultura!E12</f>
        <v>4460</v>
      </c>
      <c r="J48" s="3051">
        <f>Kultura!F12</f>
        <v>4460</v>
      </c>
      <c r="K48" s="32"/>
    </row>
    <row r="49" spans="1:11" ht="13.5" thickBot="1" x14ac:dyDescent="0.25">
      <c r="A49" s="48"/>
      <c r="B49" s="49" t="s">
        <v>3</v>
      </c>
      <c r="C49" s="50">
        <v>91708</v>
      </c>
      <c r="D49" s="51" t="s">
        <v>26</v>
      </c>
      <c r="E49" s="52" t="s">
        <v>27</v>
      </c>
      <c r="F49" s="3047">
        <v>100</v>
      </c>
      <c r="G49" s="3048">
        <v>100</v>
      </c>
      <c r="H49" s="3049">
        <v>100</v>
      </c>
      <c r="I49" s="3050">
        <f>ŽP!E12</f>
        <v>100</v>
      </c>
      <c r="J49" s="3051">
        <f>ŽP!F12</f>
        <v>100</v>
      </c>
      <c r="K49" s="32"/>
    </row>
    <row r="50" spans="1:11" ht="13.5" thickBot="1" x14ac:dyDescent="0.25">
      <c r="A50" s="38" t="s">
        <v>2</v>
      </c>
      <c r="B50" s="39" t="s">
        <v>10</v>
      </c>
      <c r="C50" s="40">
        <v>917</v>
      </c>
      <c r="D50" s="41" t="s">
        <v>10</v>
      </c>
      <c r="E50" s="42" t="s">
        <v>51</v>
      </c>
      <c r="F50" s="3032">
        <f>SUM(F51:F59)</f>
        <v>133482.13</v>
      </c>
      <c r="G50" s="3033">
        <f>SUM(G51:G59)</f>
        <v>1163038.42</v>
      </c>
      <c r="H50" s="3034">
        <f>SUM(H51:H59)</f>
        <v>141519.15</v>
      </c>
      <c r="I50" s="3035">
        <f>SUM(I51:I59)</f>
        <v>163755.15</v>
      </c>
      <c r="J50" s="3036">
        <f>SUM(J51:J59)</f>
        <v>158755.15</v>
      </c>
      <c r="K50" s="26"/>
    </row>
    <row r="51" spans="1:11" x14ac:dyDescent="0.2">
      <c r="A51" s="59"/>
      <c r="B51" s="60" t="s">
        <v>3</v>
      </c>
      <c r="C51" s="61">
        <v>91701</v>
      </c>
      <c r="D51" s="62" t="s">
        <v>12</v>
      </c>
      <c r="E51" s="63" t="s">
        <v>13</v>
      </c>
      <c r="F51" s="3057">
        <f>12700-50</f>
        <v>12650</v>
      </c>
      <c r="G51" s="3058">
        <f>13398.4-50</f>
        <v>13348.4</v>
      </c>
      <c r="H51" s="3059">
        <f>12150-650</f>
        <v>11500</v>
      </c>
      <c r="I51" s="3060">
        <f>Hejtman!E12</f>
        <v>11500</v>
      </c>
      <c r="J51" s="3061">
        <f>Hejtman!F12</f>
        <v>11500</v>
      </c>
      <c r="K51" s="32"/>
    </row>
    <row r="52" spans="1:11" ht="22.5" x14ac:dyDescent="0.2">
      <c r="A52" s="48"/>
      <c r="B52" s="49" t="s">
        <v>3</v>
      </c>
      <c r="C52" s="50">
        <v>91702</v>
      </c>
      <c r="D52" s="51" t="s">
        <v>36</v>
      </c>
      <c r="E52" s="52" t="s">
        <v>37</v>
      </c>
      <c r="F52" s="3047">
        <v>11183</v>
      </c>
      <c r="G52" s="3048">
        <v>11934.26</v>
      </c>
      <c r="H52" s="3049">
        <v>21580</v>
      </c>
      <c r="I52" s="3050">
        <f>Rozvoj!E10</f>
        <v>20516</v>
      </c>
      <c r="J52" s="3051">
        <f>Rozvoj!F10</f>
        <v>20516</v>
      </c>
      <c r="K52" s="32"/>
    </row>
    <row r="53" spans="1:11" x14ac:dyDescent="0.2">
      <c r="A53" s="48"/>
      <c r="B53" s="49" t="s">
        <v>3</v>
      </c>
      <c r="C53" s="50">
        <v>91704</v>
      </c>
      <c r="D53" s="51" t="s">
        <v>18</v>
      </c>
      <c r="E53" s="52" t="s">
        <v>19</v>
      </c>
      <c r="F53" s="3047">
        <f>14260-4830</f>
        <v>9430</v>
      </c>
      <c r="G53" s="3048">
        <f>40354.11-4830</f>
        <v>35524.11</v>
      </c>
      <c r="H53" s="3049">
        <f>15260-5480</f>
        <v>9780</v>
      </c>
      <c r="I53" s="3050">
        <f>OŠMTSV!E13</f>
        <v>9280</v>
      </c>
      <c r="J53" s="3051">
        <f>OŠMTSV!F13</f>
        <v>9280</v>
      </c>
      <c r="K53" s="32"/>
    </row>
    <row r="54" spans="1:11" x14ac:dyDescent="0.2">
      <c r="A54" s="48"/>
      <c r="B54" s="49" t="s">
        <v>3</v>
      </c>
      <c r="C54" s="50">
        <v>91705</v>
      </c>
      <c r="D54" s="51" t="s">
        <v>20</v>
      </c>
      <c r="E54" s="52" t="s">
        <v>21</v>
      </c>
      <c r="F54" s="3047">
        <v>16905</v>
      </c>
      <c r="G54" s="3048">
        <v>817684.26</v>
      </c>
      <c r="H54" s="3049">
        <v>17255</v>
      </c>
      <c r="I54" s="3050">
        <f>Sociální!E12</f>
        <v>17255</v>
      </c>
      <c r="J54" s="3051">
        <f>Sociální!F12</f>
        <v>17255</v>
      </c>
      <c r="K54" s="32"/>
    </row>
    <row r="55" spans="1:11" x14ac:dyDescent="0.2">
      <c r="A55" s="48"/>
      <c r="B55" s="49" t="s">
        <v>3</v>
      </c>
      <c r="C55" s="50">
        <v>91706</v>
      </c>
      <c r="D55" s="51" t="s">
        <v>22</v>
      </c>
      <c r="E55" s="52" t="s">
        <v>23</v>
      </c>
      <c r="F55" s="3047">
        <v>18200</v>
      </c>
      <c r="G55" s="3048">
        <v>113221.28</v>
      </c>
      <c r="H55" s="3049">
        <v>16700</v>
      </c>
      <c r="I55" s="3050">
        <f>Doprava!E12</f>
        <v>35700</v>
      </c>
      <c r="J55" s="3051">
        <f>Doprava!F12</f>
        <v>35700</v>
      </c>
      <c r="K55" s="32"/>
    </row>
    <row r="56" spans="1:11" x14ac:dyDescent="0.2">
      <c r="A56" s="48"/>
      <c r="B56" s="49" t="s">
        <v>3</v>
      </c>
      <c r="C56" s="50">
        <v>91707</v>
      </c>
      <c r="D56" s="51" t="s">
        <v>24</v>
      </c>
      <c r="E56" s="52" t="s">
        <v>25</v>
      </c>
      <c r="F56" s="3047">
        <f>18379.5-4130</f>
        <v>14249.5</v>
      </c>
      <c r="G56" s="3048">
        <f>58322.57-4130</f>
        <v>54192.57</v>
      </c>
      <c r="H56" s="3049">
        <f>18499.5-4260</f>
        <v>14239.5</v>
      </c>
      <c r="I56" s="3050">
        <f>Kultura!E13</f>
        <v>19039.5</v>
      </c>
      <c r="J56" s="3051">
        <f>Kultura!F13</f>
        <v>14039.5</v>
      </c>
      <c r="K56" s="32"/>
    </row>
    <row r="57" spans="1:11" x14ac:dyDescent="0.2">
      <c r="A57" s="48"/>
      <c r="B57" s="49" t="s">
        <v>3</v>
      </c>
      <c r="C57" s="50">
        <v>91708</v>
      </c>
      <c r="D57" s="51" t="s">
        <v>26</v>
      </c>
      <c r="E57" s="52" t="s">
        <v>27</v>
      </c>
      <c r="F57" s="3047">
        <f>6364.63-100</f>
        <v>6264.63</v>
      </c>
      <c r="G57" s="3048">
        <f>7544.77-100</f>
        <v>7444.77</v>
      </c>
      <c r="H57" s="3049">
        <f>5964.65-100</f>
        <v>5864.65</v>
      </c>
      <c r="I57" s="3050">
        <f>ŽP!E13</f>
        <v>5864.65</v>
      </c>
      <c r="J57" s="3051">
        <f>ŽP!F13</f>
        <v>5864.65</v>
      </c>
      <c r="K57" s="32"/>
    </row>
    <row r="58" spans="1:11" x14ac:dyDescent="0.2">
      <c r="A58" s="48"/>
      <c r="B58" s="49" t="s">
        <v>3</v>
      </c>
      <c r="C58" s="50">
        <v>91709</v>
      </c>
      <c r="D58" s="51" t="s">
        <v>28</v>
      </c>
      <c r="E58" s="52" t="s">
        <v>29</v>
      </c>
      <c r="F58" s="3047">
        <v>44600</v>
      </c>
      <c r="G58" s="3048">
        <v>109688.77</v>
      </c>
      <c r="H58" s="3049">
        <v>44600</v>
      </c>
      <c r="I58" s="3050">
        <f>Zdravotnictví!E12</f>
        <v>44600</v>
      </c>
      <c r="J58" s="3051">
        <f>Zdravotnictví!F54</f>
        <v>44600</v>
      </c>
      <c r="K58" s="32"/>
    </row>
    <row r="59" spans="1:11" ht="13.5" thickBot="1" x14ac:dyDescent="0.25">
      <c r="A59" s="48"/>
      <c r="B59" s="49" t="s">
        <v>3</v>
      </c>
      <c r="C59" s="50">
        <v>91712</v>
      </c>
      <c r="D59" s="51" t="s">
        <v>44</v>
      </c>
      <c r="E59" s="52" t="s">
        <v>45</v>
      </c>
      <c r="F59" s="3047">
        <v>0</v>
      </c>
      <c r="G59" s="3048">
        <v>0</v>
      </c>
      <c r="H59" s="3049">
        <v>0</v>
      </c>
      <c r="I59" s="3050">
        <f>Informatika!E10</f>
        <v>0</v>
      </c>
      <c r="J59" s="3051">
        <f>Informatika!F10</f>
        <v>0</v>
      </c>
      <c r="K59" s="32"/>
    </row>
    <row r="60" spans="1:11" ht="13.5" thickBot="1" x14ac:dyDescent="0.25">
      <c r="A60" s="38" t="s">
        <v>2</v>
      </c>
      <c r="B60" s="39" t="s">
        <v>10</v>
      </c>
      <c r="C60" s="40">
        <v>920</v>
      </c>
      <c r="D60" s="41" t="s">
        <v>10</v>
      </c>
      <c r="E60" s="42" t="s">
        <v>52</v>
      </c>
      <c r="F60" s="3032">
        <f>SUM(F61:F73)</f>
        <v>364605.54000000004</v>
      </c>
      <c r="G60" s="3033">
        <f>SUM(G61:G73)</f>
        <v>1112117.5</v>
      </c>
      <c r="H60" s="3034">
        <v>319570.28000000003</v>
      </c>
      <c r="I60" s="3035">
        <f>SUM(I61:I73)</f>
        <v>300920.28000000003</v>
      </c>
      <c r="J60" s="3036">
        <f>SUM(J61:J73)</f>
        <v>300920.28000000003</v>
      </c>
      <c r="K60" s="26"/>
    </row>
    <row r="61" spans="1:11" x14ac:dyDescent="0.2">
      <c r="A61" s="48"/>
      <c r="B61" s="49" t="s">
        <v>3</v>
      </c>
      <c r="C61" s="50">
        <v>92001</v>
      </c>
      <c r="D61" s="51" t="s">
        <v>12</v>
      </c>
      <c r="E61" s="52" t="s">
        <v>13</v>
      </c>
      <c r="F61" s="3047">
        <v>0</v>
      </c>
      <c r="G61" s="3048">
        <v>700</v>
      </c>
      <c r="H61" s="3049">
        <v>0</v>
      </c>
      <c r="I61" s="3050">
        <v>0</v>
      </c>
      <c r="J61" s="3051">
        <v>0</v>
      </c>
      <c r="K61" s="32"/>
    </row>
    <row r="62" spans="1:11" ht="22.5" x14ac:dyDescent="0.2">
      <c r="A62" s="48"/>
      <c r="B62" s="49" t="s">
        <v>3</v>
      </c>
      <c r="C62" s="50">
        <v>92002</v>
      </c>
      <c r="D62" s="51" t="s">
        <v>36</v>
      </c>
      <c r="E62" s="52" t="s">
        <v>37</v>
      </c>
      <c r="F62" s="3047">
        <v>0</v>
      </c>
      <c r="G62" s="3048">
        <v>0</v>
      </c>
      <c r="H62" s="3049">
        <v>0</v>
      </c>
      <c r="I62" s="3050">
        <v>0</v>
      </c>
      <c r="J62" s="3051">
        <v>0</v>
      </c>
      <c r="K62" s="32"/>
    </row>
    <row r="63" spans="1:11" x14ac:dyDescent="0.2">
      <c r="A63" s="48"/>
      <c r="B63" s="49" t="s">
        <v>3</v>
      </c>
      <c r="C63" s="50">
        <v>92004</v>
      </c>
      <c r="D63" s="51" t="s">
        <v>18</v>
      </c>
      <c r="E63" s="52" t="s">
        <v>19</v>
      </c>
      <c r="F63" s="3047">
        <v>35200</v>
      </c>
      <c r="G63" s="3048">
        <v>29989</v>
      </c>
      <c r="H63" s="3049">
        <v>20000</v>
      </c>
      <c r="I63" s="3050">
        <f>OŠMTSV!E14</f>
        <v>20000</v>
      </c>
      <c r="J63" s="3051">
        <f>OŠMTSV!F14</f>
        <v>20000</v>
      </c>
      <c r="K63" s="32"/>
    </row>
    <row r="64" spans="1:11" x14ac:dyDescent="0.2">
      <c r="A64" s="48"/>
      <c r="B64" s="49" t="s">
        <v>3</v>
      </c>
      <c r="C64" s="50">
        <v>92005</v>
      </c>
      <c r="D64" s="51" t="s">
        <v>20</v>
      </c>
      <c r="E64" s="52" t="s">
        <v>21</v>
      </c>
      <c r="F64" s="3047">
        <v>32077</v>
      </c>
      <c r="G64" s="3048">
        <v>11199.04</v>
      </c>
      <c r="H64" s="3049">
        <v>25000</v>
      </c>
      <c r="I64" s="3050">
        <f>Sociální!E13</f>
        <v>25000</v>
      </c>
      <c r="J64" s="3051">
        <f>Sociální!F13</f>
        <v>25000</v>
      </c>
      <c r="K64" s="32"/>
    </row>
    <row r="65" spans="1:11" x14ac:dyDescent="0.2">
      <c r="A65" s="48"/>
      <c r="B65" s="49" t="s">
        <v>3</v>
      </c>
      <c r="C65" s="50">
        <v>92006</v>
      </c>
      <c r="D65" s="51" t="s">
        <v>22</v>
      </c>
      <c r="E65" s="52" t="s">
        <v>23</v>
      </c>
      <c r="F65" s="3047">
        <v>145300</v>
      </c>
      <c r="G65" s="3048">
        <v>741254.97</v>
      </c>
      <c r="H65" s="3049">
        <v>134000</v>
      </c>
      <c r="I65" s="3050">
        <f>Doprava!E13</f>
        <v>115000</v>
      </c>
      <c r="J65" s="3051">
        <f>Doprava!F13</f>
        <v>115000</v>
      </c>
      <c r="K65" s="32"/>
    </row>
    <row r="66" spans="1:11" x14ac:dyDescent="0.2">
      <c r="A66" s="48"/>
      <c r="B66" s="49" t="s">
        <v>3</v>
      </c>
      <c r="C66" s="50">
        <v>92007</v>
      </c>
      <c r="D66" s="51" t="s">
        <v>24</v>
      </c>
      <c r="E66" s="52" t="s">
        <v>25</v>
      </c>
      <c r="F66" s="3047">
        <v>0</v>
      </c>
      <c r="G66" s="3048">
        <v>0</v>
      </c>
      <c r="H66" s="3049">
        <v>0</v>
      </c>
      <c r="I66" s="3050">
        <v>0</v>
      </c>
      <c r="J66" s="3051">
        <v>0</v>
      </c>
      <c r="K66" s="32"/>
    </row>
    <row r="67" spans="1:11" x14ac:dyDescent="0.2">
      <c r="A67" s="48"/>
      <c r="B67" s="49" t="s">
        <v>3</v>
      </c>
      <c r="C67" s="50">
        <v>92008</v>
      </c>
      <c r="D67" s="51" t="s">
        <v>26</v>
      </c>
      <c r="E67" s="52" t="s">
        <v>27</v>
      </c>
      <c r="F67" s="3047">
        <v>2300</v>
      </c>
      <c r="G67" s="3048">
        <v>4454.99</v>
      </c>
      <c r="H67" s="3049">
        <v>1792.5</v>
      </c>
      <c r="I67" s="3050">
        <f>ŽP!E14</f>
        <v>1792.5</v>
      </c>
      <c r="J67" s="3051">
        <f>ŽP!F14</f>
        <v>1792.5</v>
      </c>
      <c r="K67" s="32"/>
    </row>
    <row r="68" spans="1:11" x14ac:dyDescent="0.2">
      <c r="A68" s="48"/>
      <c r="B68" s="49" t="s">
        <v>3</v>
      </c>
      <c r="C68" s="50">
        <v>92009</v>
      </c>
      <c r="D68" s="51" t="s">
        <v>28</v>
      </c>
      <c r="E68" s="52" t="s">
        <v>29</v>
      </c>
      <c r="F68" s="3047">
        <v>82777.78</v>
      </c>
      <c r="G68" s="3048">
        <v>91540.66</v>
      </c>
      <c r="H68" s="3049">
        <v>112777.78</v>
      </c>
      <c r="I68" s="3050">
        <f>Zdravotnictví!E13</f>
        <v>112777.78</v>
      </c>
      <c r="J68" s="3051">
        <f>Zdravotnictví!F73</f>
        <v>112777.78</v>
      </c>
      <c r="K68" s="32"/>
    </row>
    <row r="69" spans="1:11" x14ac:dyDescent="0.2">
      <c r="A69" s="48"/>
      <c r="B69" s="49" t="s">
        <v>3</v>
      </c>
      <c r="C69" s="50">
        <v>92011</v>
      </c>
      <c r="D69" s="51" t="s">
        <v>42</v>
      </c>
      <c r="E69" s="52" t="s">
        <v>43</v>
      </c>
      <c r="F69" s="3047">
        <v>950</v>
      </c>
      <c r="G69" s="3048">
        <v>510</v>
      </c>
      <c r="H69" s="3049">
        <v>500</v>
      </c>
      <c r="I69" s="3050">
        <f>'Územní plán'!E10</f>
        <v>500</v>
      </c>
      <c r="J69" s="3051">
        <f>'Územní plán'!F10</f>
        <v>500</v>
      </c>
      <c r="K69" s="32"/>
    </row>
    <row r="70" spans="1:11" x14ac:dyDescent="0.2">
      <c r="A70" s="48"/>
      <c r="B70" s="49" t="s">
        <v>3</v>
      </c>
      <c r="C70" s="50">
        <v>92012</v>
      </c>
      <c r="D70" s="51" t="s">
        <v>44</v>
      </c>
      <c r="E70" s="52" t="s">
        <v>45</v>
      </c>
      <c r="F70" s="3047">
        <v>9325.76</v>
      </c>
      <c r="G70" s="3048">
        <v>19327.759999999998</v>
      </c>
      <c r="H70" s="3049">
        <v>8500</v>
      </c>
      <c r="I70" s="3050">
        <f>Informatika!E11</f>
        <v>8500</v>
      </c>
      <c r="J70" s="3051">
        <f>Informatika!F11</f>
        <v>8500</v>
      </c>
      <c r="K70" s="32"/>
    </row>
    <row r="71" spans="1:11" x14ac:dyDescent="0.2">
      <c r="A71" s="48"/>
      <c r="B71" s="49" t="s">
        <v>3</v>
      </c>
      <c r="C71" s="50">
        <v>92014</v>
      </c>
      <c r="D71" s="51" t="s">
        <v>46</v>
      </c>
      <c r="E71" s="52" t="s">
        <v>47</v>
      </c>
      <c r="F71" s="3047">
        <v>35825</v>
      </c>
      <c r="G71" s="3048">
        <v>177316.08</v>
      </c>
      <c r="H71" s="3049">
        <v>0</v>
      </c>
      <c r="I71" s="3050">
        <f>Investice!E10</f>
        <v>350</v>
      </c>
      <c r="J71" s="3051">
        <f>Investice!F10</f>
        <v>350</v>
      </c>
      <c r="K71" s="2929"/>
    </row>
    <row r="72" spans="1:11" x14ac:dyDescent="0.2">
      <c r="A72" s="48"/>
      <c r="B72" s="49" t="s">
        <v>3</v>
      </c>
      <c r="C72" s="50">
        <v>92015</v>
      </c>
      <c r="D72" s="51" t="s">
        <v>14</v>
      </c>
      <c r="E72" s="52" t="s">
        <v>15</v>
      </c>
      <c r="F72" s="3047">
        <v>20850</v>
      </c>
      <c r="G72" s="3048">
        <v>35825</v>
      </c>
      <c r="H72" s="3049">
        <v>17000</v>
      </c>
      <c r="I72" s="3050">
        <f>Ředitel!E12</f>
        <v>17000</v>
      </c>
      <c r="J72" s="3051">
        <f>Ředitel!F12</f>
        <v>17000</v>
      </c>
      <c r="K72" s="32"/>
    </row>
    <row r="73" spans="1:11" ht="13.5" thickBot="1" x14ac:dyDescent="0.25">
      <c r="A73" s="59"/>
      <c r="B73" s="60" t="s">
        <v>3</v>
      </c>
      <c r="C73" s="61">
        <v>92018</v>
      </c>
      <c r="D73" s="62" t="s">
        <v>31</v>
      </c>
      <c r="E73" s="71" t="s">
        <v>48</v>
      </c>
      <c r="F73" s="3057">
        <v>0</v>
      </c>
      <c r="G73" s="3058">
        <v>0</v>
      </c>
      <c r="H73" s="3059">
        <v>0</v>
      </c>
      <c r="I73" s="3060">
        <v>0</v>
      </c>
      <c r="J73" s="3061">
        <v>0</v>
      </c>
      <c r="K73" s="32"/>
    </row>
    <row r="74" spans="1:11" ht="13.5" thickBot="1" x14ac:dyDescent="0.25">
      <c r="A74" s="38" t="s">
        <v>2</v>
      </c>
      <c r="B74" s="39" t="s">
        <v>10</v>
      </c>
      <c r="C74" s="40">
        <v>919</v>
      </c>
      <c r="D74" s="24" t="s">
        <v>10</v>
      </c>
      <c r="E74" s="42" t="s">
        <v>53</v>
      </c>
      <c r="F74" s="3032">
        <f>SUM(F75:F81)</f>
        <v>52000</v>
      </c>
      <c r="G74" s="3033">
        <f>SUM(G75:G81)</f>
        <v>158361.01</v>
      </c>
      <c r="H74" s="3034">
        <f>SUM(H75:H81)</f>
        <v>81800</v>
      </c>
      <c r="I74" s="3035">
        <f>SUM(I75:I81)</f>
        <v>118200</v>
      </c>
      <c r="J74" s="3036">
        <f>SUM(J75:J81)</f>
        <v>43200</v>
      </c>
      <c r="K74" s="26"/>
    </row>
    <row r="75" spans="1:11" ht="22.5" x14ac:dyDescent="0.2">
      <c r="A75" s="43"/>
      <c r="B75" s="44" t="s">
        <v>3</v>
      </c>
      <c r="C75" s="45">
        <v>91903</v>
      </c>
      <c r="D75" s="46" t="s">
        <v>38</v>
      </c>
      <c r="E75" s="47" t="s">
        <v>54</v>
      </c>
      <c r="F75" s="3037">
        <v>33600</v>
      </c>
      <c r="G75" s="3038">
        <v>0</v>
      </c>
      <c r="H75" s="3039">
        <v>31800</v>
      </c>
      <c r="I75" s="3060">
        <v>31800</v>
      </c>
      <c r="J75" s="3061">
        <f>Ekonomika!F33</f>
        <v>0</v>
      </c>
      <c r="K75" s="32"/>
    </row>
    <row r="76" spans="1:11" x14ac:dyDescent="0.2">
      <c r="A76" s="48"/>
      <c r="B76" s="49" t="s">
        <v>3</v>
      </c>
      <c r="C76" s="50">
        <v>91903</v>
      </c>
      <c r="D76" s="51" t="s">
        <v>38</v>
      </c>
      <c r="E76" s="52" t="s">
        <v>55</v>
      </c>
      <c r="F76" s="3047">
        <v>18400</v>
      </c>
      <c r="G76" s="3048">
        <v>0</v>
      </c>
      <c r="H76" s="3049">
        <v>0</v>
      </c>
      <c r="I76" s="3050">
        <f>Ekonomika!F34</f>
        <v>0</v>
      </c>
      <c r="J76" s="3051">
        <f>Ekonomika!F34</f>
        <v>0</v>
      </c>
      <c r="K76" s="32"/>
    </row>
    <row r="77" spans="1:11" ht="22.5" x14ac:dyDescent="0.2">
      <c r="A77" s="48"/>
      <c r="B77" s="49" t="s">
        <v>3</v>
      </c>
      <c r="C77" s="50">
        <v>91903</v>
      </c>
      <c r="D77" s="51" t="s">
        <v>38</v>
      </c>
      <c r="E77" s="52" t="s">
        <v>56</v>
      </c>
      <c r="F77" s="3047">
        <v>0</v>
      </c>
      <c r="G77" s="3048">
        <v>0</v>
      </c>
      <c r="H77" s="3049">
        <v>0</v>
      </c>
      <c r="I77" s="3050">
        <f>Ekonomika!F35</f>
        <v>43200</v>
      </c>
      <c r="J77" s="3051">
        <f>Ekonomika!F35</f>
        <v>43200</v>
      </c>
      <c r="K77" s="32"/>
    </row>
    <row r="78" spans="1:11" ht="23.25" customHeight="1" x14ac:dyDescent="0.2">
      <c r="A78" s="48"/>
      <c r="B78" s="49" t="s">
        <v>3</v>
      </c>
      <c r="C78" s="50">
        <v>91903</v>
      </c>
      <c r="D78" s="51" t="s">
        <v>38</v>
      </c>
      <c r="E78" s="52" t="s">
        <v>57</v>
      </c>
      <c r="F78" s="3047">
        <v>0</v>
      </c>
      <c r="G78" s="3048">
        <v>13</v>
      </c>
      <c r="H78" s="3049">
        <v>50000</v>
      </c>
      <c r="I78" s="3050">
        <v>43200</v>
      </c>
      <c r="J78" s="3051">
        <f>Ekonomika!F36</f>
        <v>0</v>
      </c>
      <c r="K78" s="32"/>
    </row>
    <row r="79" spans="1:11" x14ac:dyDescent="0.2">
      <c r="A79" s="59"/>
      <c r="B79" s="60" t="s">
        <v>3</v>
      </c>
      <c r="C79" s="61">
        <v>91903</v>
      </c>
      <c r="D79" s="62" t="s">
        <v>38</v>
      </c>
      <c r="E79" s="71" t="s">
        <v>2582</v>
      </c>
      <c r="F79" s="3057">
        <v>0</v>
      </c>
      <c r="G79" s="3058">
        <v>20075.259999999998</v>
      </c>
      <c r="H79" s="3059">
        <v>0</v>
      </c>
      <c r="I79" s="3060">
        <f>Ekonomika!F37</f>
        <v>0</v>
      </c>
      <c r="J79" s="3061">
        <f>Ekonomika!G37</f>
        <v>0</v>
      </c>
      <c r="K79" s="32"/>
    </row>
    <row r="80" spans="1:11" ht="22.5" x14ac:dyDescent="0.2">
      <c r="A80" s="48"/>
      <c r="B80" s="49" t="s">
        <v>3</v>
      </c>
      <c r="C80" s="50">
        <v>91903</v>
      </c>
      <c r="D80" s="51" t="s">
        <v>38</v>
      </c>
      <c r="E80" s="52" t="s">
        <v>2583</v>
      </c>
      <c r="F80" s="3047">
        <v>0</v>
      </c>
      <c r="G80" s="3048">
        <v>120000</v>
      </c>
      <c r="H80" s="3049">
        <v>0</v>
      </c>
      <c r="I80" s="3050">
        <f>Ekonomika!F38</f>
        <v>0</v>
      </c>
      <c r="J80" s="3051">
        <f>Ekonomika!G38</f>
        <v>0</v>
      </c>
      <c r="K80" s="32"/>
    </row>
    <row r="81" spans="1:11" ht="13.5" thickBot="1" x14ac:dyDescent="0.25">
      <c r="A81" s="59"/>
      <c r="B81" s="60" t="s">
        <v>3</v>
      </c>
      <c r="C81" s="61">
        <v>91903</v>
      </c>
      <c r="D81" s="62" t="s">
        <v>38</v>
      </c>
      <c r="E81" s="71" t="s">
        <v>2584</v>
      </c>
      <c r="F81" s="3057">
        <v>0</v>
      </c>
      <c r="G81" s="3058">
        <v>18272.75</v>
      </c>
      <c r="H81" s="3059">
        <v>0</v>
      </c>
      <c r="I81" s="3060">
        <f>Ekonomika!F39</f>
        <v>0</v>
      </c>
      <c r="J81" s="3061">
        <f>Ekonomika!G39</f>
        <v>0</v>
      </c>
      <c r="K81" s="32"/>
    </row>
    <row r="82" spans="1:11" ht="13.5" thickBot="1" x14ac:dyDescent="0.25">
      <c r="A82" s="38" t="s">
        <v>58</v>
      </c>
      <c r="B82" s="39" t="s">
        <v>10</v>
      </c>
      <c r="C82" s="40">
        <v>923</v>
      </c>
      <c r="D82" s="41" t="s">
        <v>10</v>
      </c>
      <c r="E82" s="42" t="s">
        <v>59</v>
      </c>
      <c r="F82" s="3032">
        <f>SUM(F83:F92)</f>
        <v>304307.33</v>
      </c>
      <c r="G82" s="3033">
        <f>SUM(G83:G92)</f>
        <v>1777229.2200000002</v>
      </c>
      <c r="H82" s="3034">
        <v>180000</v>
      </c>
      <c r="I82" s="3035">
        <f>SUM(I83:I92)</f>
        <v>180000</v>
      </c>
      <c r="J82" s="3036">
        <f>SUM(J83:K92)</f>
        <v>180000</v>
      </c>
      <c r="K82" s="32"/>
    </row>
    <row r="83" spans="1:11" x14ac:dyDescent="0.2">
      <c r="A83" s="48"/>
      <c r="B83" s="49" t="s">
        <v>3</v>
      </c>
      <c r="C83" s="73">
        <v>92301</v>
      </c>
      <c r="D83" s="74" t="s">
        <v>12</v>
      </c>
      <c r="E83" s="63" t="s">
        <v>13</v>
      </c>
      <c r="F83" s="3047">
        <v>0</v>
      </c>
      <c r="G83" s="3048">
        <v>0</v>
      </c>
      <c r="H83" s="3049">
        <v>0</v>
      </c>
      <c r="I83" s="3050">
        <v>0</v>
      </c>
      <c r="J83" s="3051">
        <v>0</v>
      </c>
      <c r="K83" s="32"/>
    </row>
    <row r="84" spans="1:11" ht="22.5" x14ac:dyDescent="0.2">
      <c r="A84" s="48"/>
      <c r="B84" s="49" t="s">
        <v>3</v>
      </c>
      <c r="C84" s="73">
        <v>92302</v>
      </c>
      <c r="D84" s="74" t="s">
        <v>36</v>
      </c>
      <c r="E84" s="52" t="s">
        <v>60</v>
      </c>
      <c r="F84" s="3047">
        <v>7705</v>
      </c>
      <c r="G84" s="3048">
        <v>209791.33</v>
      </c>
      <c r="H84" s="3049">
        <v>4280</v>
      </c>
      <c r="I84" s="3050">
        <f>Rozvoj!E11</f>
        <v>7210.33</v>
      </c>
      <c r="J84" s="3051">
        <f>Rozvoj!F11</f>
        <v>7210.33</v>
      </c>
      <c r="K84" s="32"/>
    </row>
    <row r="85" spans="1:11" x14ac:dyDescent="0.2">
      <c r="A85" s="48"/>
      <c r="B85" s="49" t="s">
        <v>3</v>
      </c>
      <c r="C85" s="73">
        <v>92303</v>
      </c>
      <c r="D85" s="74" t="s">
        <v>38</v>
      </c>
      <c r="E85" s="52" t="s">
        <v>39</v>
      </c>
      <c r="F85" s="3047">
        <v>0</v>
      </c>
      <c r="G85" s="3048">
        <v>45043.11</v>
      </c>
      <c r="H85" s="3049">
        <v>0</v>
      </c>
      <c r="I85" s="3050">
        <f>Ekonomika!E11</f>
        <v>0</v>
      </c>
      <c r="J85" s="3051">
        <f>Ekonomika!F11</f>
        <v>0</v>
      </c>
      <c r="K85" s="32"/>
    </row>
    <row r="86" spans="1:11" x14ac:dyDescent="0.2">
      <c r="A86" s="48"/>
      <c r="B86" s="49" t="s">
        <v>3</v>
      </c>
      <c r="C86" s="73">
        <v>92304</v>
      </c>
      <c r="D86" s="74" t="s">
        <v>18</v>
      </c>
      <c r="E86" s="52" t="s">
        <v>19</v>
      </c>
      <c r="F86" s="3047">
        <v>1574.2</v>
      </c>
      <c r="G86" s="3048">
        <v>42351.78</v>
      </c>
      <c r="H86" s="3049">
        <v>4467</v>
      </c>
      <c r="I86" s="3050">
        <f>OŠMTSV!E15</f>
        <v>4467</v>
      </c>
      <c r="J86" s="3051">
        <f>OŠMTSV!F15</f>
        <v>4467</v>
      </c>
      <c r="K86" s="32"/>
    </row>
    <row r="87" spans="1:11" x14ac:dyDescent="0.2">
      <c r="A87" s="48"/>
      <c r="B87" s="49" t="s">
        <v>3</v>
      </c>
      <c r="C87" s="73">
        <v>92305</v>
      </c>
      <c r="D87" s="74" t="s">
        <v>20</v>
      </c>
      <c r="E87" s="52" t="s">
        <v>21</v>
      </c>
      <c r="F87" s="3047">
        <v>2488.4499999999998</v>
      </c>
      <c r="G87" s="3048">
        <v>58353.64</v>
      </c>
      <c r="H87" s="3049">
        <v>0</v>
      </c>
      <c r="I87" s="3050">
        <v>0</v>
      </c>
      <c r="J87" s="3051">
        <v>0</v>
      </c>
      <c r="K87" s="32"/>
    </row>
    <row r="88" spans="1:11" x14ac:dyDescent="0.2">
      <c r="A88" s="48"/>
      <c r="B88" s="49" t="s">
        <v>3</v>
      </c>
      <c r="C88" s="73">
        <v>92306</v>
      </c>
      <c r="D88" s="74" t="s">
        <v>22</v>
      </c>
      <c r="E88" s="52" t="s">
        <v>23</v>
      </c>
      <c r="F88" s="3047">
        <v>86481.63</v>
      </c>
      <c r="G88" s="3048">
        <v>704859.51</v>
      </c>
      <c r="H88" s="3049">
        <v>78017.8</v>
      </c>
      <c r="I88" s="3050">
        <f>Doprava!E14</f>
        <v>78017.8</v>
      </c>
      <c r="J88" s="3051">
        <f>Doprava!F14</f>
        <v>78017.8</v>
      </c>
      <c r="K88" s="32"/>
    </row>
    <row r="89" spans="1:11" x14ac:dyDescent="0.2">
      <c r="A89" s="48"/>
      <c r="B89" s="49" t="s">
        <v>3</v>
      </c>
      <c r="C89" s="73">
        <v>92307</v>
      </c>
      <c r="D89" s="74" t="s">
        <v>24</v>
      </c>
      <c r="E89" s="52" t="s">
        <v>25</v>
      </c>
      <c r="F89" s="3047">
        <v>11238.05</v>
      </c>
      <c r="G89" s="3048">
        <v>15038.2</v>
      </c>
      <c r="H89" s="3049">
        <v>2874</v>
      </c>
      <c r="I89" s="3050">
        <f>Kultura!E15</f>
        <v>2842.19</v>
      </c>
      <c r="J89" s="3051">
        <f>Kultura!F15</f>
        <v>2842.19</v>
      </c>
      <c r="K89" s="32"/>
    </row>
    <row r="90" spans="1:11" x14ac:dyDescent="0.2">
      <c r="A90" s="48"/>
      <c r="B90" s="49" t="s">
        <v>3</v>
      </c>
      <c r="C90" s="73">
        <v>92308</v>
      </c>
      <c r="D90" s="74" t="s">
        <v>26</v>
      </c>
      <c r="E90" s="52" t="s">
        <v>27</v>
      </c>
      <c r="F90" s="3047">
        <v>0</v>
      </c>
      <c r="G90" s="3048">
        <v>96.83</v>
      </c>
      <c r="H90" s="3049">
        <v>0</v>
      </c>
      <c r="I90" s="3050">
        <v>0</v>
      </c>
      <c r="J90" s="3051">
        <v>0</v>
      </c>
      <c r="K90" s="32"/>
    </row>
    <row r="91" spans="1:11" x14ac:dyDescent="0.2">
      <c r="A91" s="48"/>
      <c r="B91" s="49" t="s">
        <v>3</v>
      </c>
      <c r="C91" s="73">
        <v>92309</v>
      </c>
      <c r="D91" s="74" t="s">
        <v>28</v>
      </c>
      <c r="E91" s="52" t="s">
        <v>29</v>
      </c>
      <c r="F91" s="3047">
        <v>0</v>
      </c>
      <c r="G91" s="3048">
        <v>3.79</v>
      </c>
      <c r="H91" s="3049">
        <v>0</v>
      </c>
      <c r="I91" s="3050">
        <v>0</v>
      </c>
      <c r="J91" s="3051">
        <v>0</v>
      </c>
      <c r="K91" s="32"/>
    </row>
    <row r="92" spans="1:11" ht="13.5" thickBot="1" x14ac:dyDescent="0.25">
      <c r="A92" s="68"/>
      <c r="B92" s="49" t="s">
        <v>3</v>
      </c>
      <c r="C92" s="50">
        <v>92314</v>
      </c>
      <c r="D92" s="51" t="s">
        <v>46</v>
      </c>
      <c r="E92" s="52" t="s">
        <v>61</v>
      </c>
      <c r="F92" s="3062">
        <v>194820</v>
      </c>
      <c r="G92" s="3063">
        <v>701691.03</v>
      </c>
      <c r="H92" s="3064">
        <v>90361.2</v>
      </c>
      <c r="I92" s="3065">
        <f>Investice!E11</f>
        <v>87462.68</v>
      </c>
      <c r="J92" s="3066">
        <f>Investice!F11</f>
        <v>87462.68</v>
      </c>
      <c r="K92" s="32"/>
    </row>
    <row r="93" spans="1:11" ht="13.5" thickBot="1" x14ac:dyDescent="0.25">
      <c r="A93" s="38" t="s">
        <v>2</v>
      </c>
      <c r="B93" s="39" t="s">
        <v>10</v>
      </c>
      <c r="C93" s="40">
        <v>924</v>
      </c>
      <c r="D93" s="24" t="s">
        <v>10</v>
      </c>
      <c r="E93" s="42" t="s">
        <v>62</v>
      </c>
      <c r="F93" s="3032">
        <f>SUM(F94:F94)</f>
        <v>111175</v>
      </c>
      <c r="G93" s="3033">
        <f>SUM(G94:G94)</f>
        <v>111175</v>
      </c>
      <c r="H93" s="3034">
        <v>82235</v>
      </c>
      <c r="I93" s="3035">
        <f>SUM(I94)</f>
        <v>82235</v>
      </c>
      <c r="J93" s="3036">
        <f>SUM(J94)</f>
        <v>82235</v>
      </c>
      <c r="K93" s="26"/>
    </row>
    <row r="94" spans="1:11" ht="13.5" thickBot="1" x14ac:dyDescent="0.25">
      <c r="A94" s="43"/>
      <c r="B94" s="44" t="s">
        <v>3</v>
      </c>
      <c r="C94" s="45">
        <v>92403</v>
      </c>
      <c r="D94" s="46" t="s">
        <v>38</v>
      </c>
      <c r="E94" s="47" t="s">
        <v>39</v>
      </c>
      <c r="F94" s="3037">
        <v>111175</v>
      </c>
      <c r="G94" s="3038">
        <f>14300+96875</f>
        <v>111175</v>
      </c>
      <c r="H94" s="3039">
        <v>82235</v>
      </c>
      <c r="I94" s="3040">
        <f>Ekonomika!E49+Ekonomika!E54</f>
        <v>82235</v>
      </c>
      <c r="J94" s="3041">
        <f>Ekonomika!F49+Ekonomika!F54</f>
        <v>82235</v>
      </c>
      <c r="K94" s="32"/>
    </row>
    <row r="95" spans="1:11" ht="13.5" thickBot="1" x14ac:dyDescent="0.25">
      <c r="A95" s="21" t="s">
        <v>2</v>
      </c>
      <c r="B95" s="22" t="s">
        <v>10</v>
      </c>
      <c r="C95" s="23">
        <v>925</v>
      </c>
      <c r="D95" s="24" t="s">
        <v>10</v>
      </c>
      <c r="E95" s="25" t="s">
        <v>63</v>
      </c>
      <c r="F95" s="3032">
        <f>F96</f>
        <v>8846.61</v>
      </c>
      <c r="G95" s="3033">
        <f>G96</f>
        <v>15435.99</v>
      </c>
      <c r="H95" s="3034">
        <f>H96</f>
        <v>9156.24</v>
      </c>
      <c r="I95" s="3035">
        <f>SUM(I96)</f>
        <v>9156.24</v>
      </c>
      <c r="J95" s="3036">
        <f>SUM(J96)</f>
        <v>9156.24</v>
      </c>
      <c r="K95" s="26"/>
    </row>
    <row r="96" spans="1:11" ht="13.5" thickBot="1" x14ac:dyDescent="0.25">
      <c r="A96" s="33"/>
      <c r="B96" s="34" t="s">
        <v>3</v>
      </c>
      <c r="C96" s="35">
        <v>92515</v>
      </c>
      <c r="D96" s="36" t="s">
        <v>14</v>
      </c>
      <c r="E96" s="37" t="s">
        <v>15</v>
      </c>
      <c r="F96" s="3042">
        <v>8846.61</v>
      </c>
      <c r="G96" s="3043">
        <v>15435.99</v>
      </c>
      <c r="H96" s="3044">
        <v>9156.24</v>
      </c>
      <c r="I96" s="3045">
        <f>Ředitel!E13</f>
        <v>9156.24</v>
      </c>
      <c r="J96" s="3046">
        <f>Ředitel!F13</f>
        <v>9156.24</v>
      </c>
      <c r="K96" s="32"/>
    </row>
    <row r="97" spans="1:11" ht="13.5" thickBot="1" x14ac:dyDescent="0.25">
      <c r="A97" s="21" t="s">
        <v>2</v>
      </c>
      <c r="B97" s="22" t="s">
        <v>10</v>
      </c>
      <c r="C97" s="23">
        <v>931</v>
      </c>
      <c r="D97" s="24" t="s">
        <v>10</v>
      </c>
      <c r="E97" s="25" t="s">
        <v>64</v>
      </c>
      <c r="F97" s="3032">
        <f>F98</f>
        <v>5000</v>
      </c>
      <c r="G97" s="3033">
        <f>G98</f>
        <v>137869.85999999999</v>
      </c>
      <c r="H97" s="3034">
        <v>10000</v>
      </c>
      <c r="I97" s="3035">
        <f>SUM(I98)</f>
        <v>10000</v>
      </c>
      <c r="J97" s="3036">
        <f>SUM(J98)</f>
        <v>10000</v>
      </c>
      <c r="K97" s="26"/>
    </row>
    <row r="98" spans="1:11" ht="13.5" thickBot="1" x14ac:dyDescent="0.25">
      <c r="A98" s="27"/>
      <c r="B98" s="28" t="s">
        <v>3</v>
      </c>
      <c r="C98" s="29">
        <v>93101</v>
      </c>
      <c r="D98" s="30" t="s">
        <v>12</v>
      </c>
      <c r="E98" s="63" t="s">
        <v>13</v>
      </c>
      <c r="F98" s="3037">
        <v>5000</v>
      </c>
      <c r="G98" s="3038">
        <v>137869.85999999999</v>
      </c>
      <c r="H98" s="3039">
        <v>10000</v>
      </c>
      <c r="I98" s="3040">
        <f>Hejtman!E14</f>
        <v>10000</v>
      </c>
      <c r="J98" s="3041">
        <f>Hejtman!F14</f>
        <v>10000</v>
      </c>
      <c r="K98" s="32"/>
    </row>
    <row r="99" spans="1:11" ht="13.5" thickBot="1" x14ac:dyDescent="0.25">
      <c r="A99" s="21" t="s">
        <v>2</v>
      </c>
      <c r="B99" s="22" t="s">
        <v>10</v>
      </c>
      <c r="C99" s="23">
        <v>932</v>
      </c>
      <c r="D99" s="24" t="s">
        <v>10</v>
      </c>
      <c r="E99" s="25" t="s">
        <v>65</v>
      </c>
      <c r="F99" s="3032">
        <f>F100</f>
        <v>18000</v>
      </c>
      <c r="G99" s="3033">
        <f>G100</f>
        <v>44647.76</v>
      </c>
      <c r="H99" s="3034">
        <v>21000</v>
      </c>
      <c r="I99" s="3035">
        <f>SUM(I100)</f>
        <v>30800</v>
      </c>
      <c r="J99" s="3036">
        <f>SUM(J100)</f>
        <v>25800</v>
      </c>
      <c r="K99" s="26"/>
    </row>
    <row r="100" spans="1:11" ht="13.5" thickBot="1" x14ac:dyDescent="0.25">
      <c r="A100" s="27"/>
      <c r="B100" s="28" t="s">
        <v>3</v>
      </c>
      <c r="C100" s="29">
        <v>93208</v>
      </c>
      <c r="D100" s="30" t="s">
        <v>26</v>
      </c>
      <c r="E100" s="52" t="s">
        <v>27</v>
      </c>
      <c r="F100" s="3037">
        <v>18000</v>
      </c>
      <c r="G100" s="3038">
        <v>44647.76</v>
      </c>
      <c r="H100" s="3039">
        <v>21000</v>
      </c>
      <c r="I100" s="3040">
        <f>ŽP!E17</f>
        <v>30800</v>
      </c>
      <c r="J100" s="3041">
        <f>ŽP!F17</f>
        <v>25800</v>
      </c>
      <c r="K100" s="32"/>
    </row>
    <row r="101" spans="1:11" ht="13.5" thickBot="1" x14ac:dyDescent="0.25">
      <c r="A101" s="21" t="s">
        <v>2</v>
      </c>
      <c r="B101" s="22" t="s">
        <v>10</v>
      </c>
      <c r="C101" s="23">
        <v>934</v>
      </c>
      <c r="D101" s="24" t="s">
        <v>10</v>
      </c>
      <c r="E101" s="25" t="s">
        <v>66</v>
      </c>
      <c r="F101" s="3032">
        <f>F102</f>
        <v>2000</v>
      </c>
      <c r="G101" s="3033">
        <f>G102</f>
        <v>7052.51</v>
      </c>
      <c r="H101" s="3034">
        <v>2000</v>
      </c>
      <c r="I101" s="3035">
        <f>SUM(I102)</f>
        <v>2000</v>
      </c>
      <c r="J101" s="3036">
        <f>SUM(J102)</f>
        <v>2000</v>
      </c>
      <c r="K101" s="26"/>
    </row>
    <row r="102" spans="1:11" ht="13.5" thickBot="1" x14ac:dyDescent="0.25">
      <c r="A102" s="33"/>
      <c r="B102" s="34" t="s">
        <v>3</v>
      </c>
      <c r="C102" s="35">
        <v>93408</v>
      </c>
      <c r="D102" s="36" t="s">
        <v>26</v>
      </c>
      <c r="E102" s="52" t="s">
        <v>27</v>
      </c>
      <c r="F102" s="3042">
        <v>2000</v>
      </c>
      <c r="G102" s="3043">
        <v>7052.51</v>
      </c>
      <c r="H102" s="3044">
        <v>2000</v>
      </c>
      <c r="I102" s="3045">
        <f>ŽP!E18</f>
        <v>2000</v>
      </c>
      <c r="J102" s="3046">
        <f>ŽP!F18</f>
        <v>2000</v>
      </c>
      <c r="K102" s="32"/>
    </row>
    <row r="103" spans="1:11" ht="13.5" thickBot="1" x14ac:dyDescent="0.25">
      <c r="A103" s="21" t="s">
        <v>2</v>
      </c>
      <c r="B103" s="22" t="s">
        <v>10</v>
      </c>
      <c r="C103" s="23">
        <v>926</v>
      </c>
      <c r="D103" s="24" t="s">
        <v>10</v>
      </c>
      <c r="E103" s="25" t="s">
        <v>67</v>
      </c>
      <c r="F103" s="3032">
        <f>SUM(F104:F112)</f>
        <v>110500</v>
      </c>
      <c r="G103" s="3033">
        <f>SUM(G104:G112)</f>
        <v>143774.53000000003</v>
      </c>
      <c r="H103" s="3034">
        <v>110500</v>
      </c>
      <c r="I103" s="3035">
        <f>SUM(I104:I112)</f>
        <v>132100</v>
      </c>
      <c r="J103" s="3036">
        <f>SUM(J104:J112)</f>
        <v>83113.63</v>
      </c>
      <c r="K103" s="26"/>
    </row>
    <row r="104" spans="1:11" x14ac:dyDescent="0.2">
      <c r="A104" s="59"/>
      <c r="B104" s="60" t="s">
        <v>3</v>
      </c>
      <c r="C104" s="75" t="s">
        <v>68</v>
      </c>
      <c r="D104" s="76" t="s">
        <v>38</v>
      </c>
      <c r="E104" s="63" t="s">
        <v>69</v>
      </c>
      <c r="F104" s="3057">
        <v>0</v>
      </c>
      <c r="G104" s="3058">
        <v>0</v>
      </c>
      <c r="H104" s="3059">
        <v>0</v>
      </c>
      <c r="I104" s="3060">
        <v>0</v>
      </c>
      <c r="J104" s="3061">
        <f>Ekonomika!F13</f>
        <v>83113.63</v>
      </c>
      <c r="K104" s="32"/>
    </row>
    <row r="105" spans="1:11" x14ac:dyDescent="0.2">
      <c r="A105" s="59"/>
      <c r="B105" s="60" t="s">
        <v>3</v>
      </c>
      <c r="C105" s="75">
        <v>92601</v>
      </c>
      <c r="D105" s="76" t="s">
        <v>12</v>
      </c>
      <c r="E105" s="63" t="s">
        <v>13</v>
      </c>
      <c r="F105" s="3057">
        <v>14800</v>
      </c>
      <c r="G105" s="3058">
        <v>11668.04</v>
      </c>
      <c r="H105" s="3059">
        <v>14800</v>
      </c>
      <c r="I105" s="3060">
        <v>14800</v>
      </c>
      <c r="J105" s="3061">
        <f>Hejtman!F15</f>
        <v>0</v>
      </c>
      <c r="K105" s="32"/>
    </row>
    <row r="106" spans="1:11" ht="22.5" x14ac:dyDescent="0.2">
      <c r="A106" s="48"/>
      <c r="B106" s="49" t="s">
        <v>3</v>
      </c>
      <c r="C106" s="73">
        <v>92602</v>
      </c>
      <c r="D106" s="74" t="s">
        <v>36</v>
      </c>
      <c r="E106" s="52" t="s">
        <v>37</v>
      </c>
      <c r="F106" s="3047">
        <v>31900</v>
      </c>
      <c r="G106" s="3048">
        <v>37940.480000000003</v>
      </c>
      <c r="H106" s="3049">
        <v>31900</v>
      </c>
      <c r="I106" s="3050">
        <f>Rozvoj!E12</f>
        <v>31900</v>
      </c>
      <c r="J106" s="3051">
        <f>Rozvoj!F12</f>
        <v>0</v>
      </c>
      <c r="K106" s="32"/>
    </row>
    <row r="107" spans="1:11" x14ac:dyDescent="0.2">
      <c r="A107" s="48"/>
      <c r="B107" s="49" t="s">
        <v>3</v>
      </c>
      <c r="C107" s="73">
        <v>92604</v>
      </c>
      <c r="D107" s="74" t="s">
        <v>18</v>
      </c>
      <c r="E107" s="52" t="s">
        <v>19</v>
      </c>
      <c r="F107" s="3047">
        <v>23980</v>
      </c>
      <c r="G107" s="3048">
        <v>22582.47</v>
      </c>
      <c r="H107" s="3049">
        <v>23980</v>
      </c>
      <c r="I107" s="3050">
        <f>OŠMTSV!E16</f>
        <v>23980</v>
      </c>
      <c r="J107" s="3051">
        <f>OŠMTSV!F16</f>
        <v>0</v>
      </c>
      <c r="K107" s="32"/>
    </row>
    <row r="108" spans="1:11" x14ac:dyDescent="0.2">
      <c r="A108" s="48"/>
      <c r="B108" s="49" t="s">
        <v>3</v>
      </c>
      <c r="C108" s="73">
        <v>92605</v>
      </c>
      <c r="D108" s="74" t="s">
        <v>20</v>
      </c>
      <c r="E108" s="52" t="s">
        <v>21</v>
      </c>
      <c r="F108" s="3047">
        <v>1000</v>
      </c>
      <c r="G108" s="3048">
        <v>500</v>
      </c>
      <c r="H108" s="3049">
        <v>1000</v>
      </c>
      <c r="I108" s="3050">
        <f>Sociální!E15</f>
        <v>1000</v>
      </c>
      <c r="J108" s="3051">
        <f>Sociální!F15</f>
        <v>0</v>
      </c>
      <c r="K108" s="32"/>
    </row>
    <row r="109" spans="1:11" x14ac:dyDescent="0.2">
      <c r="A109" s="48"/>
      <c r="B109" s="49" t="s">
        <v>3</v>
      </c>
      <c r="C109" s="73">
        <v>92606</v>
      </c>
      <c r="D109" s="74" t="s">
        <v>22</v>
      </c>
      <c r="E109" s="52" t="s">
        <v>23</v>
      </c>
      <c r="F109" s="3047">
        <v>6600</v>
      </c>
      <c r="G109" s="3048">
        <v>26179.439999999999</v>
      </c>
      <c r="H109" s="3049">
        <v>6600</v>
      </c>
      <c r="I109" s="3050">
        <f>Doprava!E15</f>
        <v>6600</v>
      </c>
      <c r="J109" s="3051">
        <f>Doprava!F15</f>
        <v>0</v>
      </c>
      <c r="K109" s="32"/>
    </row>
    <row r="110" spans="1:11" x14ac:dyDescent="0.2">
      <c r="A110" s="48"/>
      <c r="B110" s="49" t="s">
        <v>3</v>
      </c>
      <c r="C110" s="73">
        <v>92607</v>
      </c>
      <c r="D110" s="74" t="s">
        <v>24</v>
      </c>
      <c r="E110" s="52" t="s">
        <v>25</v>
      </c>
      <c r="F110" s="3047">
        <v>15000</v>
      </c>
      <c r="G110" s="3048">
        <v>18054.27</v>
      </c>
      <c r="H110" s="3049">
        <v>15000</v>
      </c>
      <c r="I110" s="3050">
        <f>Kultura!E16</f>
        <v>24100</v>
      </c>
      <c r="J110" s="3051">
        <f>Kultura!F16</f>
        <v>0</v>
      </c>
      <c r="K110" s="32"/>
    </row>
    <row r="111" spans="1:11" x14ac:dyDescent="0.2">
      <c r="A111" s="48"/>
      <c r="B111" s="49" t="s">
        <v>3</v>
      </c>
      <c r="C111" s="73">
        <v>92608</v>
      </c>
      <c r="D111" s="74" t="s">
        <v>26</v>
      </c>
      <c r="E111" s="52" t="s">
        <v>27</v>
      </c>
      <c r="F111" s="3047">
        <v>15320</v>
      </c>
      <c r="G111" s="3048">
        <v>24761.79</v>
      </c>
      <c r="H111" s="3049">
        <v>15320</v>
      </c>
      <c r="I111" s="3050">
        <f>ŽP!E16</f>
        <v>27820</v>
      </c>
      <c r="J111" s="3051">
        <f>ŽP!F16</f>
        <v>0</v>
      </c>
      <c r="K111" s="32"/>
    </row>
    <row r="112" spans="1:11" ht="13.5" thickBot="1" x14ac:dyDescent="0.25">
      <c r="A112" s="54"/>
      <c r="B112" s="55" t="s">
        <v>3</v>
      </c>
      <c r="C112" s="3030">
        <v>92609</v>
      </c>
      <c r="D112" s="3031" t="s">
        <v>28</v>
      </c>
      <c r="E112" s="58" t="s">
        <v>29</v>
      </c>
      <c r="F112" s="3052">
        <v>1900</v>
      </c>
      <c r="G112" s="3053">
        <v>2088.04</v>
      </c>
      <c r="H112" s="3054">
        <v>1900</v>
      </c>
      <c r="I112" s="3055">
        <f>Zdravotnictví!E14</f>
        <v>1900</v>
      </c>
      <c r="J112" s="3056">
        <f>Zdravotnictví!F83</f>
        <v>0</v>
      </c>
      <c r="K112" s="32"/>
    </row>
    <row r="113" spans="1:11" ht="13.5" thickBot="1" x14ac:dyDescent="0.25">
      <c r="A113" s="21" t="s">
        <v>2</v>
      </c>
      <c r="B113" s="22" t="s">
        <v>10</v>
      </c>
      <c r="C113" s="23" t="s">
        <v>2586</v>
      </c>
      <c r="D113" s="24" t="s">
        <v>10</v>
      </c>
      <c r="E113" s="25" t="s">
        <v>2587</v>
      </c>
      <c r="F113" s="3067">
        <v>0</v>
      </c>
      <c r="G113" s="3068">
        <v>6614855.3799999999</v>
      </c>
      <c r="H113" s="3069">
        <v>0</v>
      </c>
      <c r="I113" s="3070">
        <v>0</v>
      </c>
      <c r="J113" s="3071">
        <v>0</v>
      </c>
      <c r="K113" s="32"/>
    </row>
    <row r="114" spans="1:11" s="79" customFormat="1" thickBot="1" x14ac:dyDescent="0.25">
      <c r="A114" s="77" t="s">
        <v>2</v>
      </c>
      <c r="B114" s="3488" t="s">
        <v>70</v>
      </c>
      <c r="C114" s="3489"/>
      <c r="D114" s="3489"/>
      <c r="E114" s="3489"/>
      <c r="F114" s="3072">
        <f>F7+F10+F12+F19+F28+F50+F60+F74+F82+F93+F95+F97+F99+F101+F103-6984.84+F113+F45</f>
        <v>3555108.35</v>
      </c>
      <c r="G114" s="3072">
        <f>G7+G10+G12+G19+G28+G50+G60+G74+G82+G93+G95+G97+G99+G101+G103+G113+G45</f>
        <v>14042515.859999999</v>
      </c>
      <c r="H114" s="3072">
        <f>H7+H10+H12+H19+H28+H50+H60+H74+H82+H93+H95+H97+H99+H101+H103+H45</f>
        <v>3403540.99</v>
      </c>
      <c r="I114" s="3072">
        <f>I7+I10+I12+I19+I28+I50+I60+I74+I82+I93+I95+I97+I99+I101+I103+I45</f>
        <v>3485776.99</v>
      </c>
      <c r="J114" s="3072">
        <f>J7+J10+J12+J19+J28+J50+J60+J74+J82+J93+J95+J97+J99+J101+J103+J45</f>
        <v>3277476.99</v>
      </c>
      <c r="K114" s="78"/>
    </row>
    <row r="115" spans="1:11" ht="13.5" thickBot="1" x14ac:dyDescent="0.25">
      <c r="F115" s="2555"/>
      <c r="G115" s="2555"/>
      <c r="H115" s="2556"/>
      <c r="I115" s="2556"/>
      <c r="J115" s="2556"/>
      <c r="K115" s="81"/>
    </row>
    <row r="116" spans="1:11" ht="24.75" customHeight="1" thickBot="1" x14ac:dyDescent="0.25">
      <c r="A116" s="2173" t="s">
        <v>2</v>
      </c>
      <c r="B116" s="3490" t="s">
        <v>2667</v>
      </c>
      <c r="C116" s="3491"/>
      <c r="D116" s="3491"/>
      <c r="E116" s="3491"/>
      <c r="F116" s="3123">
        <v>3555108.35</v>
      </c>
      <c r="G116" s="3124">
        <v>14042515.859999999</v>
      </c>
      <c r="H116" s="3123">
        <v>3406850.3</v>
      </c>
      <c r="I116" s="3125">
        <v>3402476.9899999998</v>
      </c>
      <c r="J116" s="3123">
        <f>'Příjmy ZU a SU '!G8</f>
        <v>3277476.9899999998</v>
      </c>
    </row>
    <row r="117" spans="1:11" ht="13.5" thickBot="1" x14ac:dyDescent="0.25">
      <c r="F117" s="2176"/>
      <c r="G117" s="2437"/>
      <c r="H117" s="2176"/>
      <c r="I117" s="2176"/>
      <c r="J117" s="2176"/>
    </row>
    <row r="118" spans="1:11" ht="13.5" thickBot="1" x14ac:dyDescent="0.25">
      <c r="A118" s="2174" t="s">
        <v>2</v>
      </c>
      <c r="B118" s="3492" t="s">
        <v>2434</v>
      </c>
      <c r="C118" s="3493"/>
      <c r="D118" s="3493"/>
      <c r="E118" s="3493"/>
      <c r="F118" s="3126">
        <f>F116-F114</f>
        <v>0</v>
      </c>
      <c r="G118" s="3124">
        <f>G116-G114</f>
        <v>0</v>
      </c>
      <c r="H118" s="3126">
        <f>H116-H114</f>
        <v>3309.3099999995902</v>
      </c>
      <c r="I118" s="3127">
        <f>I116-I114</f>
        <v>-83300.000000000466</v>
      </c>
      <c r="J118" s="3126">
        <f>J116-J114</f>
        <v>0</v>
      </c>
    </row>
    <row r="120" spans="1:11" x14ac:dyDescent="0.2">
      <c r="E120" s="2175"/>
      <c r="F120" s="2176"/>
      <c r="G120" s="2437"/>
    </row>
    <row r="121" spans="1:11" x14ac:dyDescent="0.2">
      <c r="E121" s="2175"/>
      <c r="F121" s="2175"/>
      <c r="G121" s="2437"/>
      <c r="H121" s="2176"/>
      <c r="I121" s="80"/>
    </row>
    <row r="122" spans="1:11" x14ac:dyDescent="0.2">
      <c r="E122" s="2175"/>
      <c r="F122" s="2176"/>
      <c r="G122" s="2437"/>
      <c r="H122" s="2176"/>
    </row>
    <row r="123" spans="1:11" x14ac:dyDescent="0.2">
      <c r="E123" s="2175"/>
      <c r="F123" s="2176"/>
      <c r="G123" s="2437"/>
      <c r="H123" s="2176"/>
    </row>
    <row r="124" spans="1:11" x14ac:dyDescent="0.2">
      <c r="E124" s="2175"/>
      <c r="F124" s="2176"/>
      <c r="G124" s="2437"/>
      <c r="H124" s="2176"/>
    </row>
    <row r="125" spans="1:11" x14ac:dyDescent="0.2">
      <c r="F125" s="2177"/>
      <c r="G125" s="2438"/>
      <c r="H125" s="2176"/>
      <c r="I125" s="80"/>
      <c r="J125" s="80"/>
    </row>
    <row r="126" spans="1:11" x14ac:dyDescent="0.2">
      <c r="G126" s="3130"/>
      <c r="H126" s="2176"/>
    </row>
    <row r="127" spans="1:11" x14ac:dyDescent="0.2">
      <c r="G127" s="3130"/>
      <c r="H127" s="2176"/>
    </row>
    <row r="128" spans="1:11" x14ac:dyDescent="0.2">
      <c r="H128" s="2176"/>
    </row>
    <row r="129" spans="7:8" x14ac:dyDescent="0.2">
      <c r="G129" s="3029"/>
      <c r="H129" s="2176"/>
    </row>
    <row r="130" spans="7:8" x14ac:dyDescent="0.2">
      <c r="H130" s="2176"/>
    </row>
    <row r="131" spans="7:8" x14ac:dyDescent="0.2">
      <c r="H131" s="2176"/>
    </row>
    <row r="132" spans="7:8" x14ac:dyDescent="0.2">
      <c r="H132" s="2176"/>
    </row>
    <row r="133" spans="7:8" x14ac:dyDescent="0.2">
      <c r="H133" s="2176"/>
    </row>
    <row r="134" spans="7:8" x14ac:dyDescent="0.2">
      <c r="H134" s="2176"/>
    </row>
  </sheetData>
  <mergeCells count="5">
    <mergeCell ref="B114:E114"/>
    <mergeCell ref="B116:E116"/>
    <mergeCell ref="B118:E118"/>
    <mergeCell ref="A1:J1"/>
    <mergeCell ref="A3:J3"/>
  </mergeCells>
  <printOptions horizontalCentered="1"/>
  <pageMargins left="0.27559055118110237" right="7.874015748031496E-2" top="0.19685039370078741" bottom="0.19685039370078741" header="0.31496062992125984" footer="0.31496062992125984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O92"/>
  <sheetViews>
    <sheetView workbookViewId="0">
      <selection sqref="A1:M1"/>
    </sheetView>
  </sheetViews>
  <sheetFormatPr defaultRowHeight="12.75" x14ac:dyDescent="0.2"/>
  <cols>
    <col min="1" max="1" width="24.7109375" style="3177" customWidth="1"/>
    <col min="2" max="2" width="10.140625" style="3177" customWidth="1"/>
    <col min="3" max="3" width="10" style="3177" customWidth="1"/>
    <col min="4" max="4" width="9.5703125" style="3177" customWidth="1"/>
    <col min="5" max="5" width="11.28515625" style="3177" customWidth="1"/>
    <col min="6" max="7" width="10" style="3177" customWidth="1"/>
    <col min="8" max="8" width="12" style="3177" customWidth="1"/>
    <col min="9" max="9" width="10.7109375" style="3177" customWidth="1"/>
    <col min="10" max="10" width="10" style="3177" customWidth="1"/>
    <col min="11" max="11" width="10" style="3178" customWidth="1"/>
    <col min="12" max="12" width="9.7109375" style="3177" customWidth="1"/>
    <col min="13" max="13" width="12.140625" style="3177" customWidth="1"/>
    <col min="14" max="14" width="13.85546875" style="3178" customWidth="1"/>
    <col min="15" max="15" width="14.85546875" style="3177" customWidth="1"/>
    <col min="16" max="255" width="9.140625" style="3177"/>
    <col min="256" max="256" width="24.7109375" style="3177" customWidth="1"/>
    <col min="257" max="257" width="10.7109375" style="3177" customWidth="1"/>
    <col min="258" max="258" width="9.7109375" style="3177" bestFit="1" customWidth="1"/>
    <col min="259" max="259" width="9.42578125" style="3177" customWidth="1"/>
    <col min="260" max="260" width="11.28515625" style="3177" customWidth="1"/>
    <col min="261" max="261" width="10.140625" style="3177" bestFit="1" customWidth="1"/>
    <col min="262" max="262" width="9.5703125" style="3177" customWidth="1"/>
    <col min="263" max="263" width="11.28515625" style="3177" customWidth="1"/>
    <col min="264" max="264" width="10.5703125" style="3177" customWidth="1"/>
    <col min="265" max="266" width="9.7109375" style="3177" customWidth="1"/>
    <col min="267" max="267" width="11.28515625" style="3177" bestFit="1" customWidth="1"/>
    <col min="268" max="268" width="20.85546875" style="3177" customWidth="1"/>
    <col min="269" max="269" width="14.28515625" style="3177" customWidth="1"/>
    <col min="270" max="270" width="10.140625" style="3177" bestFit="1" customWidth="1"/>
    <col min="271" max="271" width="14.85546875" style="3177" customWidth="1"/>
    <col min="272" max="511" width="9.140625" style="3177"/>
    <col min="512" max="512" width="24.7109375" style="3177" customWidth="1"/>
    <col min="513" max="513" width="10.7109375" style="3177" customWidth="1"/>
    <col min="514" max="514" width="9.7109375" style="3177" bestFit="1" customWidth="1"/>
    <col min="515" max="515" width="9.42578125" style="3177" customWidth="1"/>
    <col min="516" max="516" width="11.28515625" style="3177" customWidth="1"/>
    <col min="517" max="517" width="10.140625" style="3177" bestFit="1" customWidth="1"/>
    <col min="518" max="518" width="9.5703125" style="3177" customWidth="1"/>
    <col min="519" max="519" width="11.28515625" style="3177" customWidth="1"/>
    <col min="520" max="520" width="10.5703125" style="3177" customWidth="1"/>
    <col min="521" max="522" width="9.7109375" style="3177" customWidth="1"/>
    <col min="523" max="523" width="11.28515625" style="3177" bestFit="1" customWidth="1"/>
    <col min="524" max="524" width="20.85546875" style="3177" customWidth="1"/>
    <col min="525" max="525" width="14.28515625" style="3177" customWidth="1"/>
    <col min="526" max="526" width="10.140625" style="3177" bestFit="1" customWidth="1"/>
    <col min="527" max="527" width="14.85546875" style="3177" customWidth="1"/>
    <col min="528" max="767" width="9.140625" style="3177"/>
    <col min="768" max="768" width="24.7109375" style="3177" customWidth="1"/>
    <col min="769" max="769" width="10.7109375" style="3177" customWidth="1"/>
    <col min="770" max="770" width="9.7109375" style="3177" bestFit="1" customWidth="1"/>
    <col min="771" max="771" width="9.42578125" style="3177" customWidth="1"/>
    <col min="772" max="772" width="11.28515625" style="3177" customWidth="1"/>
    <col min="773" max="773" width="10.140625" style="3177" bestFit="1" customWidth="1"/>
    <col min="774" max="774" width="9.5703125" style="3177" customWidth="1"/>
    <col min="775" max="775" width="11.28515625" style="3177" customWidth="1"/>
    <col min="776" max="776" width="10.5703125" style="3177" customWidth="1"/>
    <col min="777" max="778" width="9.7109375" style="3177" customWidth="1"/>
    <col min="779" max="779" width="11.28515625" style="3177" bestFit="1" customWidth="1"/>
    <col min="780" max="780" width="20.85546875" style="3177" customWidth="1"/>
    <col min="781" max="781" width="14.28515625" style="3177" customWidth="1"/>
    <col min="782" max="782" width="10.140625" style="3177" bestFit="1" customWidth="1"/>
    <col min="783" max="783" width="14.85546875" style="3177" customWidth="1"/>
    <col min="784" max="1023" width="9.140625" style="3177"/>
    <col min="1024" max="1024" width="24.7109375" style="3177" customWidth="1"/>
    <col min="1025" max="1025" width="10.7109375" style="3177" customWidth="1"/>
    <col min="1026" max="1026" width="9.7109375" style="3177" bestFit="1" customWidth="1"/>
    <col min="1027" max="1027" width="9.42578125" style="3177" customWidth="1"/>
    <col min="1028" max="1028" width="11.28515625" style="3177" customWidth="1"/>
    <col min="1029" max="1029" width="10.140625" style="3177" bestFit="1" customWidth="1"/>
    <col min="1030" max="1030" width="9.5703125" style="3177" customWidth="1"/>
    <col min="1031" max="1031" width="11.28515625" style="3177" customWidth="1"/>
    <col min="1032" max="1032" width="10.5703125" style="3177" customWidth="1"/>
    <col min="1033" max="1034" width="9.7109375" style="3177" customWidth="1"/>
    <col min="1035" max="1035" width="11.28515625" style="3177" bestFit="1" customWidth="1"/>
    <col min="1036" max="1036" width="20.85546875" style="3177" customWidth="1"/>
    <col min="1037" max="1037" width="14.28515625" style="3177" customWidth="1"/>
    <col min="1038" max="1038" width="10.140625" style="3177" bestFit="1" customWidth="1"/>
    <col min="1039" max="1039" width="14.85546875" style="3177" customWidth="1"/>
    <col min="1040" max="1279" width="9.140625" style="3177"/>
    <col min="1280" max="1280" width="24.7109375" style="3177" customWidth="1"/>
    <col min="1281" max="1281" width="10.7109375" style="3177" customWidth="1"/>
    <col min="1282" max="1282" width="9.7109375" style="3177" bestFit="1" customWidth="1"/>
    <col min="1283" max="1283" width="9.42578125" style="3177" customWidth="1"/>
    <col min="1284" max="1284" width="11.28515625" style="3177" customWidth="1"/>
    <col min="1285" max="1285" width="10.140625" style="3177" bestFit="1" customWidth="1"/>
    <col min="1286" max="1286" width="9.5703125" style="3177" customWidth="1"/>
    <col min="1287" max="1287" width="11.28515625" style="3177" customWidth="1"/>
    <col min="1288" max="1288" width="10.5703125" style="3177" customWidth="1"/>
    <col min="1289" max="1290" width="9.7109375" style="3177" customWidth="1"/>
    <col min="1291" max="1291" width="11.28515625" style="3177" bestFit="1" customWidth="1"/>
    <col min="1292" max="1292" width="20.85546875" style="3177" customWidth="1"/>
    <col min="1293" max="1293" width="14.28515625" style="3177" customWidth="1"/>
    <col min="1294" max="1294" width="10.140625" style="3177" bestFit="1" customWidth="1"/>
    <col min="1295" max="1295" width="14.85546875" style="3177" customWidth="1"/>
    <col min="1296" max="1535" width="9.140625" style="3177"/>
    <col min="1536" max="1536" width="24.7109375" style="3177" customWidth="1"/>
    <col min="1537" max="1537" width="10.7109375" style="3177" customWidth="1"/>
    <col min="1538" max="1538" width="9.7109375" style="3177" bestFit="1" customWidth="1"/>
    <col min="1539" max="1539" width="9.42578125" style="3177" customWidth="1"/>
    <col min="1540" max="1540" width="11.28515625" style="3177" customWidth="1"/>
    <col min="1541" max="1541" width="10.140625" style="3177" bestFit="1" customWidth="1"/>
    <col min="1542" max="1542" width="9.5703125" style="3177" customWidth="1"/>
    <col min="1543" max="1543" width="11.28515625" style="3177" customWidth="1"/>
    <col min="1544" max="1544" width="10.5703125" style="3177" customWidth="1"/>
    <col min="1545" max="1546" width="9.7109375" style="3177" customWidth="1"/>
    <col min="1547" max="1547" width="11.28515625" style="3177" bestFit="1" customWidth="1"/>
    <col min="1548" max="1548" width="20.85546875" style="3177" customWidth="1"/>
    <col min="1549" max="1549" width="14.28515625" style="3177" customWidth="1"/>
    <col min="1550" max="1550" width="10.140625" style="3177" bestFit="1" customWidth="1"/>
    <col min="1551" max="1551" width="14.85546875" style="3177" customWidth="1"/>
    <col min="1552" max="1791" width="9.140625" style="3177"/>
    <col min="1792" max="1792" width="24.7109375" style="3177" customWidth="1"/>
    <col min="1793" max="1793" width="10.7109375" style="3177" customWidth="1"/>
    <col min="1794" max="1794" width="9.7109375" style="3177" bestFit="1" customWidth="1"/>
    <col min="1795" max="1795" width="9.42578125" style="3177" customWidth="1"/>
    <col min="1796" max="1796" width="11.28515625" style="3177" customWidth="1"/>
    <col min="1797" max="1797" width="10.140625" style="3177" bestFit="1" customWidth="1"/>
    <col min="1798" max="1798" width="9.5703125" style="3177" customWidth="1"/>
    <col min="1799" max="1799" width="11.28515625" style="3177" customWidth="1"/>
    <col min="1800" max="1800" width="10.5703125" style="3177" customWidth="1"/>
    <col min="1801" max="1802" width="9.7109375" style="3177" customWidth="1"/>
    <col min="1803" max="1803" width="11.28515625" style="3177" bestFit="1" customWidth="1"/>
    <col min="1804" max="1804" width="20.85546875" style="3177" customWidth="1"/>
    <col min="1805" max="1805" width="14.28515625" style="3177" customWidth="1"/>
    <col min="1806" max="1806" width="10.140625" style="3177" bestFit="1" customWidth="1"/>
    <col min="1807" max="1807" width="14.85546875" style="3177" customWidth="1"/>
    <col min="1808" max="2047" width="9.140625" style="3177"/>
    <col min="2048" max="2048" width="24.7109375" style="3177" customWidth="1"/>
    <col min="2049" max="2049" width="10.7109375" style="3177" customWidth="1"/>
    <col min="2050" max="2050" width="9.7109375" style="3177" bestFit="1" customWidth="1"/>
    <col min="2051" max="2051" width="9.42578125" style="3177" customWidth="1"/>
    <col min="2052" max="2052" width="11.28515625" style="3177" customWidth="1"/>
    <col min="2053" max="2053" width="10.140625" style="3177" bestFit="1" customWidth="1"/>
    <col min="2054" max="2054" width="9.5703125" style="3177" customWidth="1"/>
    <col min="2055" max="2055" width="11.28515625" style="3177" customWidth="1"/>
    <col min="2056" max="2056" width="10.5703125" style="3177" customWidth="1"/>
    <col min="2057" max="2058" width="9.7109375" style="3177" customWidth="1"/>
    <col min="2059" max="2059" width="11.28515625" style="3177" bestFit="1" customWidth="1"/>
    <col min="2060" max="2060" width="20.85546875" style="3177" customWidth="1"/>
    <col min="2061" max="2061" width="14.28515625" style="3177" customWidth="1"/>
    <col min="2062" max="2062" width="10.140625" style="3177" bestFit="1" customWidth="1"/>
    <col min="2063" max="2063" width="14.85546875" style="3177" customWidth="1"/>
    <col min="2064" max="2303" width="9.140625" style="3177"/>
    <col min="2304" max="2304" width="24.7109375" style="3177" customWidth="1"/>
    <col min="2305" max="2305" width="10.7109375" style="3177" customWidth="1"/>
    <col min="2306" max="2306" width="9.7109375" style="3177" bestFit="1" customWidth="1"/>
    <col min="2307" max="2307" width="9.42578125" style="3177" customWidth="1"/>
    <col min="2308" max="2308" width="11.28515625" style="3177" customWidth="1"/>
    <col min="2309" max="2309" width="10.140625" style="3177" bestFit="1" customWidth="1"/>
    <col min="2310" max="2310" width="9.5703125" style="3177" customWidth="1"/>
    <col min="2311" max="2311" width="11.28515625" style="3177" customWidth="1"/>
    <col min="2312" max="2312" width="10.5703125" style="3177" customWidth="1"/>
    <col min="2313" max="2314" width="9.7109375" style="3177" customWidth="1"/>
    <col min="2315" max="2315" width="11.28515625" style="3177" bestFit="1" customWidth="1"/>
    <col min="2316" max="2316" width="20.85546875" style="3177" customWidth="1"/>
    <col min="2317" max="2317" width="14.28515625" style="3177" customWidth="1"/>
    <col min="2318" max="2318" width="10.140625" style="3177" bestFit="1" customWidth="1"/>
    <col min="2319" max="2319" width="14.85546875" style="3177" customWidth="1"/>
    <col min="2320" max="2559" width="9.140625" style="3177"/>
    <col min="2560" max="2560" width="24.7109375" style="3177" customWidth="1"/>
    <col min="2561" max="2561" width="10.7109375" style="3177" customWidth="1"/>
    <col min="2562" max="2562" width="9.7109375" style="3177" bestFit="1" customWidth="1"/>
    <col min="2563" max="2563" width="9.42578125" style="3177" customWidth="1"/>
    <col min="2564" max="2564" width="11.28515625" style="3177" customWidth="1"/>
    <col min="2565" max="2565" width="10.140625" style="3177" bestFit="1" customWidth="1"/>
    <col min="2566" max="2566" width="9.5703125" style="3177" customWidth="1"/>
    <col min="2567" max="2567" width="11.28515625" style="3177" customWidth="1"/>
    <col min="2568" max="2568" width="10.5703125" style="3177" customWidth="1"/>
    <col min="2569" max="2570" width="9.7109375" style="3177" customWidth="1"/>
    <col min="2571" max="2571" width="11.28515625" style="3177" bestFit="1" customWidth="1"/>
    <col min="2572" max="2572" width="20.85546875" style="3177" customWidth="1"/>
    <col min="2573" max="2573" width="14.28515625" style="3177" customWidth="1"/>
    <col min="2574" max="2574" width="10.140625" style="3177" bestFit="1" customWidth="1"/>
    <col min="2575" max="2575" width="14.85546875" style="3177" customWidth="1"/>
    <col min="2576" max="2815" width="9.140625" style="3177"/>
    <col min="2816" max="2816" width="24.7109375" style="3177" customWidth="1"/>
    <col min="2817" max="2817" width="10.7109375" style="3177" customWidth="1"/>
    <col min="2818" max="2818" width="9.7109375" style="3177" bestFit="1" customWidth="1"/>
    <col min="2819" max="2819" width="9.42578125" style="3177" customWidth="1"/>
    <col min="2820" max="2820" width="11.28515625" style="3177" customWidth="1"/>
    <col min="2821" max="2821" width="10.140625" style="3177" bestFit="1" customWidth="1"/>
    <col min="2822" max="2822" width="9.5703125" style="3177" customWidth="1"/>
    <col min="2823" max="2823" width="11.28515625" style="3177" customWidth="1"/>
    <col min="2824" max="2824" width="10.5703125" style="3177" customWidth="1"/>
    <col min="2825" max="2826" width="9.7109375" style="3177" customWidth="1"/>
    <col min="2827" max="2827" width="11.28515625" style="3177" bestFit="1" customWidth="1"/>
    <col min="2828" max="2828" width="20.85546875" style="3177" customWidth="1"/>
    <col min="2829" max="2829" width="14.28515625" style="3177" customWidth="1"/>
    <col min="2830" max="2830" width="10.140625" style="3177" bestFit="1" customWidth="1"/>
    <col min="2831" max="2831" width="14.85546875" style="3177" customWidth="1"/>
    <col min="2832" max="3071" width="9.140625" style="3177"/>
    <col min="3072" max="3072" width="24.7109375" style="3177" customWidth="1"/>
    <col min="3073" max="3073" width="10.7109375" style="3177" customWidth="1"/>
    <col min="3074" max="3074" width="9.7109375" style="3177" bestFit="1" customWidth="1"/>
    <col min="3075" max="3075" width="9.42578125" style="3177" customWidth="1"/>
    <col min="3076" max="3076" width="11.28515625" style="3177" customWidth="1"/>
    <col min="3077" max="3077" width="10.140625" style="3177" bestFit="1" customWidth="1"/>
    <col min="3078" max="3078" width="9.5703125" style="3177" customWidth="1"/>
    <col min="3079" max="3079" width="11.28515625" style="3177" customWidth="1"/>
    <col min="3080" max="3080" width="10.5703125" style="3177" customWidth="1"/>
    <col min="3081" max="3082" width="9.7109375" style="3177" customWidth="1"/>
    <col min="3083" max="3083" width="11.28515625" style="3177" bestFit="1" customWidth="1"/>
    <col min="3084" max="3084" width="20.85546875" style="3177" customWidth="1"/>
    <col min="3085" max="3085" width="14.28515625" style="3177" customWidth="1"/>
    <col min="3086" max="3086" width="10.140625" style="3177" bestFit="1" customWidth="1"/>
    <col min="3087" max="3087" width="14.85546875" style="3177" customWidth="1"/>
    <col min="3088" max="3327" width="9.140625" style="3177"/>
    <col min="3328" max="3328" width="24.7109375" style="3177" customWidth="1"/>
    <col min="3329" max="3329" width="10.7109375" style="3177" customWidth="1"/>
    <col min="3330" max="3330" width="9.7109375" style="3177" bestFit="1" customWidth="1"/>
    <col min="3331" max="3331" width="9.42578125" style="3177" customWidth="1"/>
    <col min="3332" max="3332" width="11.28515625" style="3177" customWidth="1"/>
    <col min="3333" max="3333" width="10.140625" style="3177" bestFit="1" customWidth="1"/>
    <col min="3334" max="3334" width="9.5703125" style="3177" customWidth="1"/>
    <col min="3335" max="3335" width="11.28515625" style="3177" customWidth="1"/>
    <col min="3336" max="3336" width="10.5703125" style="3177" customWidth="1"/>
    <col min="3337" max="3338" width="9.7109375" style="3177" customWidth="1"/>
    <col min="3339" max="3339" width="11.28515625" style="3177" bestFit="1" customWidth="1"/>
    <col min="3340" max="3340" width="20.85546875" style="3177" customWidth="1"/>
    <col min="3341" max="3341" width="14.28515625" style="3177" customWidth="1"/>
    <col min="3342" max="3342" width="10.140625" style="3177" bestFit="1" customWidth="1"/>
    <col min="3343" max="3343" width="14.85546875" style="3177" customWidth="1"/>
    <col min="3344" max="3583" width="9.140625" style="3177"/>
    <col min="3584" max="3584" width="24.7109375" style="3177" customWidth="1"/>
    <col min="3585" max="3585" width="10.7109375" style="3177" customWidth="1"/>
    <col min="3586" max="3586" width="9.7109375" style="3177" bestFit="1" customWidth="1"/>
    <col min="3587" max="3587" width="9.42578125" style="3177" customWidth="1"/>
    <col min="3588" max="3588" width="11.28515625" style="3177" customWidth="1"/>
    <col min="3589" max="3589" width="10.140625" style="3177" bestFit="1" customWidth="1"/>
    <col min="3590" max="3590" width="9.5703125" style="3177" customWidth="1"/>
    <col min="3591" max="3591" width="11.28515625" style="3177" customWidth="1"/>
    <col min="3592" max="3592" width="10.5703125" style="3177" customWidth="1"/>
    <col min="3593" max="3594" width="9.7109375" style="3177" customWidth="1"/>
    <col min="3595" max="3595" width="11.28515625" style="3177" bestFit="1" customWidth="1"/>
    <col min="3596" max="3596" width="20.85546875" style="3177" customWidth="1"/>
    <col min="3597" max="3597" width="14.28515625" style="3177" customWidth="1"/>
    <col min="3598" max="3598" width="10.140625" style="3177" bestFit="1" customWidth="1"/>
    <col min="3599" max="3599" width="14.85546875" style="3177" customWidth="1"/>
    <col min="3600" max="3839" width="9.140625" style="3177"/>
    <col min="3840" max="3840" width="24.7109375" style="3177" customWidth="1"/>
    <col min="3841" max="3841" width="10.7109375" style="3177" customWidth="1"/>
    <col min="3842" max="3842" width="9.7109375" style="3177" bestFit="1" customWidth="1"/>
    <col min="3843" max="3843" width="9.42578125" style="3177" customWidth="1"/>
    <col min="3844" max="3844" width="11.28515625" style="3177" customWidth="1"/>
    <col min="3845" max="3845" width="10.140625" style="3177" bestFit="1" customWidth="1"/>
    <col min="3846" max="3846" width="9.5703125" style="3177" customWidth="1"/>
    <col min="3847" max="3847" width="11.28515625" style="3177" customWidth="1"/>
    <col min="3848" max="3848" width="10.5703125" style="3177" customWidth="1"/>
    <col min="3849" max="3850" width="9.7109375" style="3177" customWidth="1"/>
    <col min="3851" max="3851" width="11.28515625" style="3177" bestFit="1" customWidth="1"/>
    <col min="3852" max="3852" width="20.85546875" style="3177" customWidth="1"/>
    <col min="3853" max="3853" width="14.28515625" style="3177" customWidth="1"/>
    <col min="3854" max="3854" width="10.140625" style="3177" bestFit="1" customWidth="1"/>
    <col min="3855" max="3855" width="14.85546875" style="3177" customWidth="1"/>
    <col min="3856" max="4095" width="9.140625" style="3177"/>
    <col min="4096" max="4096" width="24.7109375" style="3177" customWidth="1"/>
    <col min="4097" max="4097" width="10.7109375" style="3177" customWidth="1"/>
    <col min="4098" max="4098" width="9.7109375" style="3177" bestFit="1" customWidth="1"/>
    <col min="4099" max="4099" width="9.42578125" style="3177" customWidth="1"/>
    <col min="4100" max="4100" width="11.28515625" style="3177" customWidth="1"/>
    <col min="4101" max="4101" width="10.140625" style="3177" bestFit="1" customWidth="1"/>
    <col min="4102" max="4102" width="9.5703125" style="3177" customWidth="1"/>
    <col min="4103" max="4103" width="11.28515625" style="3177" customWidth="1"/>
    <col min="4104" max="4104" width="10.5703125" style="3177" customWidth="1"/>
    <col min="4105" max="4106" width="9.7109375" style="3177" customWidth="1"/>
    <col min="4107" max="4107" width="11.28515625" style="3177" bestFit="1" customWidth="1"/>
    <col min="4108" max="4108" width="20.85546875" style="3177" customWidth="1"/>
    <col min="4109" max="4109" width="14.28515625" style="3177" customWidth="1"/>
    <col min="4110" max="4110" width="10.140625" style="3177" bestFit="1" customWidth="1"/>
    <col min="4111" max="4111" width="14.85546875" style="3177" customWidth="1"/>
    <col min="4112" max="4351" width="9.140625" style="3177"/>
    <col min="4352" max="4352" width="24.7109375" style="3177" customWidth="1"/>
    <col min="4353" max="4353" width="10.7109375" style="3177" customWidth="1"/>
    <col min="4354" max="4354" width="9.7109375" style="3177" bestFit="1" customWidth="1"/>
    <col min="4355" max="4355" width="9.42578125" style="3177" customWidth="1"/>
    <col min="4356" max="4356" width="11.28515625" style="3177" customWidth="1"/>
    <col min="4357" max="4357" width="10.140625" style="3177" bestFit="1" customWidth="1"/>
    <col min="4358" max="4358" width="9.5703125" style="3177" customWidth="1"/>
    <col min="4359" max="4359" width="11.28515625" style="3177" customWidth="1"/>
    <col min="4360" max="4360" width="10.5703125" style="3177" customWidth="1"/>
    <col min="4361" max="4362" width="9.7109375" style="3177" customWidth="1"/>
    <col min="4363" max="4363" width="11.28515625" style="3177" bestFit="1" customWidth="1"/>
    <col min="4364" max="4364" width="20.85546875" style="3177" customWidth="1"/>
    <col min="4365" max="4365" width="14.28515625" style="3177" customWidth="1"/>
    <col min="4366" max="4366" width="10.140625" style="3177" bestFit="1" customWidth="1"/>
    <col min="4367" max="4367" width="14.85546875" style="3177" customWidth="1"/>
    <col min="4368" max="4607" width="9.140625" style="3177"/>
    <col min="4608" max="4608" width="24.7109375" style="3177" customWidth="1"/>
    <col min="4609" max="4609" width="10.7109375" style="3177" customWidth="1"/>
    <col min="4610" max="4610" width="9.7109375" style="3177" bestFit="1" customWidth="1"/>
    <col min="4611" max="4611" width="9.42578125" style="3177" customWidth="1"/>
    <col min="4612" max="4612" width="11.28515625" style="3177" customWidth="1"/>
    <col min="4613" max="4613" width="10.140625" style="3177" bestFit="1" customWidth="1"/>
    <col min="4614" max="4614" width="9.5703125" style="3177" customWidth="1"/>
    <col min="4615" max="4615" width="11.28515625" style="3177" customWidth="1"/>
    <col min="4616" max="4616" width="10.5703125" style="3177" customWidth="1"/>
    <col min="4617" max="4618" width="9.7109375" style="3177" customWidth="1"/>
    <col min="4619" max="4619" width="11.28515625" style="3177" bestFit="1" customWidth="1"/>
    <col min="4620" max="4620" width="20.85546875" style="3177" customWidth="1"/>
    <col min="4621" max="4621" width="14.28515625" style="3177" customWidth="1"/>
    <col min="4622" max="4622" width="10.140625" style="3177" bestFit="1" customWidth="1"/>
    <col min="4623" max="4623" width="14.85546875" style="3177" customWidth="1"/>
    <col min="4624" max="4863" width="9.140625" style="3177"/>
    <col min="4864" max="4864" width="24.7109375" style="3177" customWidth="1"/>
    <col min="4865" max="4865" width="10.7109375" style="3177" customWidth="1"/>
    <col min="4866" max="4866" width="9.7109375" style="3177" bestFit="1" customWidth="1"/>
    <col min="4867" max="4867" width="9.42578125" style="3177" customWidth="1"/>
    <col min="4868" max="4868" width="11.28515625" style="3177" customWidth="1"/>
    <col min="4869" max="4869" width="10.140625" style="3177" bestFit="1" customWidth="1"/>
    <col min="4870" max="4870" width="9.5703125" style="3177" customWidth="1"/>
    <col min="4871" max="4871" width="11.28515625" style="3177" customWidth="1"/>
    <col min="4872" max="4872" width="10.5703125" style="3177" customWidth="1"/>
    <col min="4873" max="4874" width="9.7109375" style="3177" customWidth="1"/>
    <col min="4875" max="4875" width="11.28515625" style="3177" bestFit="1" customWidth="1"/>
    <col min="4876" max="4876" width="20.85546875" style="3177" customWidth="1"/>
    <col min="4877" max="4877" width="14.28515625" style="3177" customWidth="1"/>
    <col min="4878" max="4878" width="10.140625" style="3177" bestFit="1" customWidth="1"/>
    <col min="4879" max="4879" width="14.85546875" style="3177" customWidth="1"/>
    <col min="4880" max="5119" width="9.140625" style="3177"/>
    <col min="5120" max="5120" width="24.7109375" style="3177" customWidth="1"/>
    <col min="5121" max="5121" width="10.7109375" style="3177" customWidth="1"/>
    <col min="5122" max="5122" width="9.7109375" style="3177" bestFit="1" customWidth="1"/>
    <col min="5123" max="5123" width="9.42578125" style="3177" customWidth="1"/>
    <col min="5124" max="5124" width="11.28515625" style="3177" customWidth="1"/>
    <col min="5125" max="5125" width="10.140625" style="3177" bestFit="1" customWidth="1"/>
    <col min="5126" max="5126" width="9.5703125" style="3177" customWidth="1"/>
    <col min="5127" max="5127" width="11.28515625" style="3177" customWidth="1"/>
    <col min="5128" max="5128" width="10.5703125" style="3177" customWidth="1"/>
    <col min="5129" max="5130" width="9.7109375" style="3177" customWidth="1"/>
    <col min="5131" max="5131" width="11.28515625" style="3177" bestFit="1" customWidth="1"/>
    <col min="5132" max="5132" width="20.85546875" style="3177" customWidth="1"/>
    <col min="5133" max="5133" width="14.28515625" style="3177" customWidth="1"/>
    <col min="5134" max="5134" width="10.140625" style="3177" bestFit="1" customWidth="1"/>
    <col min="5135" max="5135" width="14.85546875" style="3177" customWidth="1"/>
    <col min="5136" max="5375" width="9.140625" style="3177"/>
    <col min="5376" max="5376" width="24.7109375" style="3177" customWidth="1"/>
    <col min="5377" max="5377" width="10.7109375" style="3177" customWidth="1"/>
    <col min="5378" max="5378" width="9.7109375" style="3177" bestFit="1" customWidth="1"/>
    <col min="5379" max="5379" width="9.42578125" style="3177" customWidth="1"/>
    <col min="5380" max="5380" width="11.28515625" style="3177" customWidth="1"/>
    <col min="5381" max="5381" width="10.140625" style="3177" bestFit="1" customWidth="1"/>
    <col min="5382" max="5382" width="9.5703125" style="3177" customWidth="1"/>
    <col min="5383" max="5383" width="11.28515625" style="3177" customWidth="1"/>
    <col min="5384" max="5384" width="10.5703125" style="3177" customWidth="1"/>
    <col min="5385" max="5386" width="9.7109375" style="3177" customWidth="1"/>
    <col min="5387" max="5387" width="11.28515625" style="3177" bestFit="1" customWidth="1"/>
    <col min="5388" max="5388" width="20.85546875" style="3177" customWidth="1"/>
    <col min="5389" max="5389" width="14.28515625" style="3177" customWidth="1"/>
    <col min="5390" max="5390" width="10.140625" style="3177" bestFit="1" customWidth="1"/>
    <col min="5391" max="5391" width="14.85546875" style="3177" customWidth="1"/>
    <col min="5392" max="5631" width="9.140625" style="3177"/>
    <col min="5632" max="5632" width="24.7109375" style="3177" customWidth="1"/>
    <col min="5633" max="5633" width="10.7109375" style="3177" customWidth="1"/>
    <col min="5634" max="5634" width="9.7109375" style="3177" bestFit="1" customWidth="1"/>
    <col min="5635" max="5635" width="9.42578125" style="3177" customWidth="1"/>
    <col min="5636" max="5636" width="11.28515625" style="3177" customWidth="1"/>
    <col min="5637" max="5637" width="10.140625" style="3177" bestFit="1" customWidth="1"/>
    <col min="5638" max="5638" width="9.5703125" style="3177" customWidth="1"/>
    <col min="5639" max="5639" width="11.28515625" style="3177" customWidth="1"/>
    <col min="5640" max="5640" width="10.5703125" style="3177" customWidth="1"/>
    <col min="5641" max="5642" width="9.7109375" style="3177" customWidth="1"/>
    <col min="5643" max="5643" width="11.28515625" style="3177" bestFit="1" customWidth="1"/>
    <col min="5644" max="5644" width="20.85546875" style="3177" customWidth="1"/>
    <col min="5645" max="5645" width="14.28515625" style="3177" customWidth="1"/>
    <col min="5646" max="5646" width="10.140625" style="3177" bestFit="1" customWidth="1"/>
    <col min="5647" max="5647" width="14.85546875" style="3177" customWidth="1"/>
    <col min="5648" max="5887" width="9.140625" style="3177"/>
    <col min="5888" max="5888" width="24.7109375" style="3177" customWidth="1"/>
    <col min="5889" max="5889" width="10.7109375" style="3177" customWidth="1"/>
    <col min="5890" max="5890" width="9.7109375" style="3177" bestFit="1" customWidth="1"/>
    <col min="5891" max="5891" width="9.42578125" style="3177" customWidth="1"/>
    <col min="5892" max="5892" width="11.28515625" style="3177" customWidth="1"/>
    <col min="5893" max="5893" width="10.140625" style="3177" bestFit="1" customWidth="1"/>
    <col min="5894" max="5894" width="9.5703125" style="3177" customWidth="1"/>
    <col min="5895" max="5895" width="11.28515625" style="3177" customWidth="1"/>
    <col min="5896" max="5896" width="10.5703125" style="3177" customWidth="1"/>
    <col min="5897" max="5898" width="9.7109375" style="3177" customWidth="1"/>
    <col min="5899" max="5899" width="11.28515625" style="3177" bestFit="1" customWidth="1"/>
    <col min="5900" max="5900" width="20.85546875" style="3177" customWidth="1"/>
    <col min="5901" max="5901" width="14.28515625" style="3177" customWidth="1"/>
    <col min="5902" max="5902" width="10.140625" style="3177" bestFit="1" customWidth="1"/>
    <col min="5903" max="5903" width="14.85546875" style="3177" customWidth="1"/>
    <col min="5904" max="6143" width="9.140625" style="3177"/>
    <col min="6144" max="6144" width="24.7109375" style="3177" customWidth="1"/>
    <col min="6145" max="6145" width="10.7109375" style="3177" customWidth="1"/>
    <col min="6146" max="6146" width="9.7109375" style="3177" bestFit="1" customWidth="1"/>
    <col min="6147" max="6147" width="9.42578125" style="3177" customWidth="1"/>
    <col min="6148" max="6148" width="11.28515625" style="3177" customWidth="1"/>
    <col min="6149" max="6149" width="10.140625" style="3177" bestFit="1" customWidth="1"/>
    <col min="6150" max="6150" width="9.5703125" style="3177" customWidth="1"/>
    <col min="6151" max="6151" width="11.28515625" style="3177" customWidth="1"/>
    <col min="6152" max="6152" width="10.5703125" style="3177" customWidth="1"/>
    <col min="6153" max="6154" width="9.7109375" style="3177" customWidth="1"/>
    <col min="6155" max="6155" width="11.28515625" style="3177" bestFit="1" customWidth="1"/>
    <col min="6156" max="6156" width="20.85546875" style="3177" customWidth="1"/>
    <col min="6157" max="6157" width="14.28515625" style="3177" customWidth="1"/>
    <col min="6158" max="6158" width="10.140625" style="3177" bestFit="1" customWidth="1"/>
    <col min="6159" max="6159" width="14.85546875" style="3177" customWidth="1"/>
    <col min="6160" max="6399" width="9.140625" style="3177"/>
    <col min="6400" max="6400" width="24.7109375" style="3177" customWidth="1"/>
    <col min="6401" max="6401" width="10.7109375" style="3177" customWidth="1"/>
    <col min="6402" max="6402" width="9.7109375" style="3177" bestFit="1" customWidth="1"/>
    <col min="6403" max="6403" width="9.42578125" style="3177" customWidth="1"/>
    <col min="6404" max="6404" width="11.28515625" style="3177" customWidth="1"/>
    <col min="6405" max="6405" width="10.140625" style="3177" bestFit="1" customWidth="1"/>
    <col min="6406" max="6406" width="9.5703125" style="3177" customWidth="1"/>
    <col min="6407" max="6407" width="11.28515625" style="3177" customWidth="1"/>
    <col min="6408" max="6408" width="10.5703125" style="3177" customWidth="1"/>
    <col min="6409" max="6410" width="9.7109375" style="3177" customWidth="1"/>
    <col min="6411" max="6411" width="11.28515625" style="3177" bestFit="1" customWidth="1"/>
    <col min="6412" max="6412" width="20.85546875" style="3177" customWidth="1"/>
    <col min="6413" max="6413" width="14.28515625" style="3177" customWidth="1"/>
    <col min="6414" max="6414" width="10.140625" style="3177" bestFit="1" customWidth="1"/>
    <col min="6415" max="6415" width="14.85546875" style="3177" customWidth="1"/>
    <col min="6416" max="6655" width="9.140625" style="3177"/>
    <col min="6656" max="6656" width="24.7109375" style="3177" customWidth="1"/>
    <col min="6657" max="6657" width="10.7109375" style="3177" customWidth="1"/>
    <col min="6658" max="6658" width="9.7109375" style="3177" bestFit="1" customWidth="1"/>
    <col min="6659" max="6659" width="9.42578125" style="3177" customWidth="1"/>
    <col min="6660" max="6660" width="11.28515625" style="3177" customWidth="1"/>
    <col min="6661" max="6661" width="10.140625" style="3177" bestFit="1" customWidth="1"/>
    <col min="6662" max="6662" width="9.5703125" style="3177" customWidth="1"/>
    <col min="6663" max="6663" width="11.28515625" style="3177" customWidth="1"/>
    <col min="6664" max="6664" width="10.5703125" style="3177" customWidth="1"/>
    <col min="6665" max="6666" width="9.7109375" style="3177" customWidth="1"/>
    <col min="6667" max="6667" width="11.28515625" style="3177" bestFit="1" customWidth="1"/>
    <col min="6668" max="6668" width="20.85546875" style="3177" customWidth="1"/>
    <col min="6669" max="6669" width="14.28515625" style="3177" customWidth="1"/>
    <col min="6670" max="6670" width="10.140625" style="3177" bestFit="1" customWidth="1"/>
    <col min="6671" max="6671" width="14.85546875" style="3177" customWidth="1"/>
    <col min="6672" max="6911" width="9.140625" style="3177"/>
    <col min="6912" max="6912" width="24.7109375" style="3177" customWidth="1"/>
    <col min="6913" max="6913" width="10.7109375" style="3177" customWidth="1"/>
    <col min="6914" max="6914" width="9.7109375" style="3177" bestFit="1" customWidth="1"/>
    <col min="6915" max="6915" width="9.42578125" style="3177" customWidth="1"/>
    <col min="6916" max="6916" width="11.28515625" style="3177" customWidth="1"/>
    <col min="6917" max="6917" width="10.140625" style="3177" bestFit="1" customWidth="1"/>
    <col min="6918" max="6918" width="9.5703125" style="3177" customWidth="1"/>
    <col min="6919" max="6919" width="11.28515625" style="3177" customWidth="1"/>
    <col min="6920" max="6920" width="10.5703125" style="3177" customWidth="1"/>
    <col min="6921" max="6922" width="9.7109375" style="3177" customWidth="1"/>
    <col min="6923" max="6923" width="11.28515625" style="3177" bestFit="1" customWidth="1"/>
    <col min="6924" max="6924" width="20.85546875" style="3177" customWidth="1"/>
    <col min="6925" max="6925" width="14.28515625" style="3177" customWidth="1"/>
    <col min="6926" max="6926" width="10.140625" style="3177" bestFit="1" customWidth="1"/>
    <col min="6927" max="6927" width="14.85546875" style="3177" customWidth="1"/>
    <col min="6928" max="7167" width="9.140625" style="3177"/>
    <col min="7168" max="7168" width="24.7109375" style="3177" customWidth="1"/>
    <col min="7169" max="7169" width="10.7109375" style="3177" customWidth="1"/>
    <col min="7170" max="7170" width="9.7109375" style="3177" bestFit="1" customWidth="1"/>
    <col min="7171" max="7171" width="9.42578125" style="3177" customWidth="1"/>
    <col min="7172" max="7172" width="11.28515625" style="3177" customWidth="1"/>
    <col min="7173" max="7173" width="10.140625" style="3177" bestFit="1" customWidth="1"/>
    <col min="7174" max="7174" width="9.5703125" style="3177" customWidth="1"/>
    <col min="7175" max="7175" width="11.28515625" style="3177" customWidth="1"/>
    <col min="7176" max="7176" width="10.5703125" style="3177" customWidth="1"/>
    <col min="7177" max="7178" width="9.7109375" style="3177" customWidth="1"/>
    <col min="7179" max="7179" width="11.28515625" style="3177" bestFit="1" customWidth="1"/>
    <col min="7180" max="7180" width="20.85546875" style="3177" customWidth="1"/>
    <col min="7181" max="7181" width="14.28515625" style="3177" customWidth="1"/>
    <col min="7182" max="7182" width="10.140625" style="3177" bestFit="1" customWidth="1"/>
    <col min="7183" max="7183" width="14.85546875" style="3177" customWidth="1"/>
    <col min="7184" max="7423" width="9.140625" style="3177"/>
    <col min="7424" max="7424" width="24.7109375" style="3177" customWidth="1"/>
    <col min="7425" max="7425" width="10.7109375" style="3177" customWidth="1"/>
    <col min="7426" max="7426" width="9.7109375" style="3177" bestFit="1" customWidth="1"/>
    <col min="7427" max="7427" width="9.42578125" style="3177" customWidth="1"/>
    <col min="7428" max="7428" width="11.28515625" style="3177" customWidth="1"/>
    <col min="7429" max="7429" width="10.140625" style="3177" bestFit="1" customWidth="1"/>
    <col min="7430" max="7430" width="9.5703125" style="3177" customWidth="1"/>
    <col min="7431" max="7431" width="11.28515625" style="3177" customWidth="1"/>
    <col min="7432" max="7432" width="10.5703125" style="3177" customWidth="1"/>
    <col min="7433" max="7434" width="9.7109375" style="3177" customWidth="1"/>
    <col min="7435" max="7435" width="11.28515625" style="3177" bestFit="1" customWidth="1"/>
    <col min="7436" max="7436" width="20.85546875" style="3177" customWidth="1"/>
    <col min="7437" max="7437" width="14.28515625" style="3177" customWidth="1"/>
    <col min="7438" max="7438" width="10.140625" style="3177" bestFit="1" customWidth="1"/>
    <col min="7439" max="7439" width="14.85546875" style="3177" customWidth="1"/>
    <col min="7440" max="7679" width="9.140625" style="3177"/>
    <col min="7680" max="7680" width="24.7109375" style="3177" customWidth="1"/>
    <col min="7681" max="7681" width="10.7109375" style="3177" customWidth="1"/>
    <col min="7682" max="7682" width="9.7109375" style="3177" bestFit="1" customWidth="1"/>
    <col min="7683" max="7683" width="9.42578125" style="3177" customWidth="1"/>
    <col min="7684" max="7684" width="11.28515625" style="3177" customWidth="1"/>
    <col min="7685" max="7685" width="10.140625" style="3177" bestFit="1" customWidth="1"/>
    <col min="7686" max="7686" width="9.5703125" style="3177" customWidth="1"/>
    <col min="7687" max="7687" width="11.28515625" style="3177" customWidth="1"/>
    <col min="7688" max="7688" width="10.5703125" style="3177" customWidth="1"/>
    <col min="7689" max="7690" width="9.7109375" style="3177" customWidth="1"/>
    <col min="7691" max="7691" width="11.28515625" style="3177" bestFit="1" customWidth="1"/>
    <col min="7692" max="7692" width="20.85546875" style="3177" customWidth="1"/>
    <col min="7693" max="7693" width="14.28515625" style="3177" customWidth="1"/>
    <col min="7694" max="7694" width="10.140625" style="3177" bestFit="1" customWidth="1"/>
    <col min="7695" max="7695" width="14.85546875" style="3177" customWidth="1"/>
    <col min="7696" max="7935" width="9.140625" style="3177"/>
    <col min="7936" max="7936" width="24.7109375" style="3177" customWidth="1"/>
    <col min="7937" max="7937" width="10.7109375" style="3177" customWidth="1"/>
    <col min="7938" max="7938" width="9.7109375" style="3177" bestFit="1" customWidth="1"/>
    <col min="7939" max="7939" width="9.42578125" style="3177" customWidth="1"/>
    <col min="7940" max="7940" width="11.28515625" style="3177" customWidth="1"/>
    <col min="7941" max="7941" width="10.140625" style="3177" bestFit="1" customWidth="1"/>
    <col min="7942" max="7942" width="9.5703125" style="3177" customWidth="1"/>
    <col min="7943" max="7943" width="11.28515625" style="3177" customWidth="1"/>
    <col min="7944" max="7944" width="10.5703125" style="3177" customWidth="1"/>
    <col min="7945" max="7946" width="9.7109375" style="3177" customWidth="1"/>
    <col min="7947" max="7947" width="11.28515625" style="3177" bestFit="1" customWidth="1"/>
    <col min="7948" max="7948" width="20.85546875" style="3177" customWidth="1"/>
    <col min="7949" max="7949" width="14.28515625" style="3177" customWidth="1"/>
    <col min="7950" max="7950" width="10.140625" style="3177" bestFit="1" customWidth="1"/>
    <col min="7951" max="7951" width="14.85546875" style="3177" customWidth="1"/>
    <col min="7952" max="8191" width="9.140625" style="3177"/>
    <col min="8192" max="8192" width="24.7109375" style="3177" customWidth="1"/>
    <col min="8193" max="8193" width="10.7109375" style="3177" customWidth="1"/>
    <col min="8194" max="8194" width="9.7109375" style="3177" bestFit="1" customWidth="1"/>
    <col min="8195" max="8195" width="9.42578125" style="3177" customWidth="1"/>
    <col min="8196" max="8196" width="11.28515625" style="3177" customWidth="1"/>
    <col min="8197" max="8197" width="10.140625" style="3177" bestFit="1" customWidth="1"/>
    <col min="8198" max="8198" width="9.5703125" style="3177" customWidth="1"/>
    <col min="8199" max="8199" width="11.28515625" style="3177" customWidth="1"/>
    <col min="8200" max="8200" width="10.5703125" style="3177" customWidth="1"/>
    <col min="8201" max="8202" width="9.7109375" style="3177" customWidth="1"/>
    <col min="8203" max="8203" width="11.28515625" style="3177" bestFit="1" customWidth="1"/>
    <col min="8204" max="8204" width="20.85546875" style="3177" customWidth="1"/>
    <col min="8205" max="8205" width="14.28515625" style="3177" customWidth="1"/>
    <col min="8206" max="8206" width="10.140625" style="3177" bestFit="1" customWidth="1"/>
    <col min="8207" max="8207" width="14.85546875" style="3177" customWidth="1"/>
    <col min="8208" max="8447" width="9.140625" style="3177"/>
    <col min="8448" max="8448" width="24.7109375" style="3177" customWidth="1"/>
    <col min="8449" max="8449" width="10.7109375" style="3177" customWidth="1"/>
    <col min="8450" max="8450" width="9.7109375" style="3177" bestFit="1" customWidth="1"/>
    <col min="8451" max="8451" width="9.42578125" style="3177" customWidth="1"/>
    <col min="8452" max="8452" width="11.28515625" style="3177" customWidth="1"/>
    <col min="8453" max="8453" width="10.140625" style="3177" bestFit="1" customWidth="1"/>
    <col min="8454" max="8454" width="9.5703125" style="3177" customWidth="1"/>
    <col min="8455" max="8455" width="11.28515625" style="3177" customWidth="1"/>
    <col min="8456" max="8456" width="10.5703125" style="3177" customWidth="1"/>
    <col min="8457" max="8458" width="9.7109375" style="3177" customWidth="1"/>
    <col min="8459" max="8459" width="11.28515625" style="3177" bestFit="1" customWidth="1"/>
    <col min="8460" max="8460" width="20.85546875" style="3177" customWidth="1"/>
    <col min="8461" max="8461" width="14.28515625" style="3177" customWidth="1"/>
    <col min="8462" max="8462" width="10.140625" style="3177" bestFit="1" customWidth="1"/>
    <col min="8463" max="8463" width="14.85546875" style="3177" customWidth="1"/>
    <col min="8464" max="8703" width="9.140625" style="3177"/>
    <col min="8704" max="8704" width="24.7109375" style="3177" customWidth="1"/>
    <col min="8705" max="8705" width="10.7109375" style="3177" customWidth="1"/>
    <col min="8706" max="8706" width="9.7109375" style="3177" bestFit="1" customWidth="1"/>
    <col min="8707" max="8707" width="9.42578125" style="3177" customWidth="1"/>
    <col min="8708" max="8708" width="11.28515625" style="3177" customWidth="1"/>
    <col min="8709" max="8709" width="10.140625" style="3177" bestFit="1" customWidth="1"/>
    <col min="8710" max="8710" width="9.5703125" style="3177" customWidth="1"/>
    <col min="8711" max="8711" width="11.28515625" style="3177" customWidth="1"/>
    <col min="8712" max="8712" width="10.5703125" style="3177" customWidth="1"/>
    <col min="8713" max="8714" width="9.7109375" style="3177" customWidth="1"/>
    <col min="8715" max="8715" width="11.28515625" style="3177" bestFit="1" customWidth="1"/>
    <col min="8716" max="8716" width="20.85546875" style="3177" customWidth="1"/>
    <col min="8717" max="8717" width="14.28515625" style="3177" customWidth="1"/>
    <col min="8718" max="8718" width="10.140625" style="3177" bestFit="1" customWidth="1"/>
    <col min="8719" max="8719" width="14.85546875" style="3177" customWidth="1"/>
    <col min="8720" max="8959" width="9.140625" style="3177"/>
    <col min="8960" max="8960" width="24.7109375" style="3177" customWidth="1"/>
    <col min="8961" max="8961" width="10.7109375" style="3177" customWidth="1"/>
    <col min="8962" max="8962" width="9.7109375" style="3177" bestFit="1" customWidth="1"/>
    <col min="8963" max="8963" width="9.42578125" style="3177" customWidth="1"/>
    <col min="8964" max="8964" width="11.28515625" style="3177" customWidth="1"/>
    <col min="8965" max="8965" width="10.140625" style="3177" bestFit="1" customWidth="1"/>
    <col min="8966" max="8966" width="9.5703125" style="3177" customWidth="1"/>
    <col min="8967" max="8967" width="11.28515625" style="3177" customWidth="1"/>
    <col min="8968" max="8968" width="10.5703125" style="3177" customWidth="1"/>
    <col min="8969" max="8970" width="9.7109375" style="3177" customWidth="1"/>
    <col min="8971" max="8971" width="11.28515625" style="3177" bestFit="1" customWidth="1"/>
    <col min="8972" max="8972" width="20.85546875" style="3177" customWidth="1"/>
    <col min="8973" max="8973" width="14.28515625" style="3177" customWidth="1"/>
    <col min="8974" max="8974" width="10.140625" style="3177" bestFit="1" customWidth="1"/>
    <col min="8975" max="8975" width="14.85546875" style="3177" customWidth="1"/>
    <col min="8976" max="9215" width="9.140625" style="3177"/>
    <col min="9216" max="9216" width="24.7109375" style="3177" customWidth="1"/>
    <col min="9217" max="9217" width="10.7109375" style="3177" customWidth="1"/>
    <col min="9218" max="9218" width="9.7109375" style="3177" bestFit="1" customWidth="1"/>
    <col min="9219" max="9219" width="9.42578125" style="3177" customWidth="1"/>
    <col min="9220" max="9220" width="11.28515625" style="3177" customWidth="1"/>
    <col min="9221" max="9221" width="10.140625" style="3177" bestFit="1" customWidth="1"/>
    <col min="9222" max="9222" width="9.5703125" style="3177" customWidth="1"/>
    <col min="9223" max="9223" width="11.28515625" style="3177" customWidth="1"/>
    <col min="9224" max="9224" width="10.5703125" style="3177" customWidth="1"/>
    <col min="9225" max="9226" width="9.7109375" style="3177" customWidth="1"/>
    <col min="9227" max="9227" width="11.28515625" style="3177" bestFit="1" customWidth="1"/>
    <col min="9228" max="9228" width="20.85546875" style="3177" customWidth="1"/>
    <col min="9229" max="9229" width="14.28515625" style="3177" customWidth="1"/>
    <col min="9230" max="9230" width="10.140625" style="3177" bestFit="1" customWidth="1"/>
    <col min="9231" max="9231" width="14.85546875" style="3177" customWidth="1"/>
    <col min="9232" max="9471" width="9.140625" style="3177"/>
    <col min="9472" max="9472" width="24.7109375" style="3177" customWidth="1"/>
    <col min="9473" max="9473" width="10.7109375" style="3177" customWidth="1"/>
    <col min="9474" max="9474" width="9.7109375" style="3177" bestFit="1" customWidth="1"/>
    <col min="9475" max="9475" width="9.42578125" style="3177" customWidth="1"/>
    <col min="9476" max="9476" width="11.28515625" style="3177" customWidth="1"/>
    <col min="9477" max="9477" width="10.140625" style="3177" bestFit="1" customWidth="1"/>
    <col min="9478" max="9478" width="9.5703125" style="3177" customWidth="1"/>
    <col min="9479" max="9479" width="11.28515625" style="3177" customWidth="1"/>
    <col min="9480" max="9480" width="10.5703125" style="3177" customWidth="1"/>
    <col min="9481" max="9482" width="9.7109375" style="3177" customWidth="1"/>
    <col min="9483" max="9483" width="11.28515625" style="3177" bestFit="1" customWidth="1"/>
    <col min="9484" max="9484" width="20.85546875" style="3177" customWidth="1"/>
    <col min="9485" max="9485" width="14.28515625" style="3177" customWidth="1"/>
    <col min="9486" max="9486" width="10.140625" style="3177" bestFit="1" customWidth="1"/>
    <col min="9487" max="9487" width="14.85546875" style="3177" customWidth="1"/>
    <col min="9488" max="9727" width="9.140625" style="3177"/>
    <col min="9728" max="9728" width="24.7109375" style="3177" customWidth="1"/>
    <col min="9729" max="9729" width="10.7109375" style="3177" customWidth="1"/>
    <col min="9730" max="9730" width="9.7109375" style="3177" bestFit="1" customWidth="1"/>
    <col min="9731" max="9731" width="9.42578125" style="3177" customWidth="1"/>
    <col min="9732" max="9732" width="11.28515625" style="3177" customWidth="1"/>
    <col min="9733" max="9733" width="10.140625" style="3177" bestFit="1" customWidth="1"/>
    <col min="9734" max="9734" width="9.5703125" style="3177" customWidth="1"/>
    <col min="9735" max="9735" width="11.28515625" style="3177" customWidth="1"/>
    <col min="9736" max="9736" width="10.5703125" style="3177" customWidth="1"/>
    <col min="9737" max="9738" width="9.7109375" style="3177" customWidth="1"/>
    <col min="9739" max="9739" width="11.28515625" style="3177" bestFit="1" customWidth="1"/>
    <col min="9740" max="9740" width="20.85546875" style="3177" customWidth="1"/>
    <col min="9741" max="9741" width="14.28515625" style="3177" customWidth="1"/>
    <col min="9742" max="9742" width="10.140625" style="3177" bestFit="1" customWidth="1"/>
    <col min="9743" max="9743" width="14.85546875" style="3177" customWidth="1"/>
    <col min="9744" max="9983" width="9.140625" style="3177"/>
    <col min="9984" max="9984" width="24.7109375" style="3177" customWidth="1"/>
    <col min="9985" max="9985" width="10.7109375" style="3177" customWidth="1"/>
    <col min="9986" max="9986" width="9.7109375" style="3177" bestFit="1" customWidth="1"/>
    <col min="9987" max="9987" width="9.42578125" style="3177" customWidth="1"/>
    <col min="9988" max="9988" width="11.28515625" style="3177" customWidth="1"/>
    <col min="9989" max="9989" width="10.140625" style="3177" bestFit="1" customWidth="1"/>
    <col min="9990" max="9990" width="9.5703125" style="3177" customWidth="1"/>
    <col min="9991" max="9991" width="11.28515625" style="3177" customWidth="1"/>
    <col min="9992" max="9992" width="10.5703125" style="3177" customWidth="1"/>
    <col min="9993" max="9994" width="9.7109375" style="3177" customWidth="1"/>
    <col min="9995" max="9995" width="11.28515625" style="3177" bestFit="1" customWidth="1"/>
    <col min="9996" max="9996" width="20.85546875" style="3177" customWidth="1"/>
    <col min="9997" max="9997" width="14.28515625" style="3177" customWidth="1"/>
    <col min="9998" max="9998" width="10.140625" style="3177" bestFit="1" customWidth="1"/>
    <col min="9999" max="9999" width="14.85546875" style="3177" customWidth="1"/>
    <col min="10000" max="10239" width="9.140625" style="3177"/>
    <col min="10240" max="10240" width="24.7109375" style="3177" customWidth="1"/>
    <col min="10241" max="10241" width="10.7109375" style="3177" customWidth="1"/>
    <col min="10242" max="10242" width="9.7109375" style="3177" bestFit="1" customWidth="1"/>
    <col min="10243" max="10243" width="9.42578125" style="3177" customWidth="1"/>
    <col min="10244" max="10244" width="11.28515625" style="3177" customWidth="1"/>
    <col min="10245" max="10245" width="10.140625" style="3177" bestFit="1" customWidth="1"/>
    <col min="10246" max="10246" width="9.5703125" style="3177" customWidth="1"/>
    <col min="10247" max="10247" width="11.28515625" style="3177" customWidth="1"/>
    <col min="10248" max="10248" width="10.5703125" style="3177" customWidth="1"/>
    <col min="10249" max="10250" width="9.7109375" style="3177" customWidth="1"/>
    <col min="10251" max="10251" width="11.28515625" style="3177" bestFit="1" customWidth="1"/>
    <col min="10252" max="10252" width="20.85546875" style="3177" customWidth="1"/>
    <col min="10253" max="10253" width="14.28515625" style="3177" customWidth="1"/>
    <col min="10254" max="10254" width="10.140625" style="3177" bestFit="1" customWidth="1"/>
    <col min="10255" max="10255" width="14.85546875" style="3177" customWidth="1"/>
    <col min="10256" max="10495" width="9.140625" style="3177"/>
    <col min="10496" max="10496" width="24.7109375" style="3177" customWidth="1"/>
    <col min="10497" max="10497" width="10.7109375" style="3177" customWidth="1"/>
    <col min="10498" max="10498" width="9.7109375" style="3177" bestFit="1" customWidth="1"/>
    <col min="10499" max="10499" width="9.42578125" style="3177" customWidth="1"/>
    <col min="10500" max="10500" width="11.28515625" style="3177" customWidth="1"/>
    <col min="10501" max="10501" width="10.140625" style="3177" bestFit="1" customWidth="1"/>
    <col min="10502" max="10502" width="9.5703125" style="3177" customWidth="1"/>
    <col min="10503" max="10503" width="11.28515625" style="3177" customWidth="1"/>
    <col min="10504" max="10504" width="10.5703125" style="3177" customWidth="1"/>
    <col min="10505" max="10506" width="9.7109375" style="3177" customWidth="1"/>
    <col min="10507" max="10507" width="11.28515625" style="3177" bestFit="1" customWidth="1"/>
    <col min="10508" max="10508" width="20.85546875" style="3177" customWidth="1"/>
    <col min="10509" max="10509" width="14.28515625" style="3177" customWidth="1"/>
    <col min="10510" max="10510" width="10.140625" style="3177" bestFit="1" customWidth="1"/>
    <col min="10511" max="10511" width="14.85546875" style="3177" customWidth="1"/>
    <col min="10512" max="10751" width="9.140625" style="3177"/>
    <col min="10752" max="10752" width="24.7109375" style="3177" customWidth="1"/>
    <col min="10753" max="10753" width="10.7109375" style="3177" customWidth="1"/>
    <col min="10754" max="10754" width="9.7109375" style="3177" bestFit="1" customWidth="1"/>
    <col min="10755" max="10755" width="9.42578125" style="3177" customWidth="1"/>
    <col min="10756" max="10756" width="11.28515625" style="3177" customWidth="1"/>
    <col min="10757" max="10757" width="10.140625" style="3177" bestFit="1" customWidth="1"/>
    <col min="10758" max="10758" width="9.5703125" style="3177" customWidth="1"/>
    <col min="10759" max="10759" width="11.28515625" style="3177" customWidth="1"/>
    <col min="10760" max="10760" width="10.5703125" style="3177" customWidth="1"/>
    <col min="10761" max="10762" width="9.7109375" style="3177" customWidth="1"/>
    <col min="10763" max="10763" width="11.28515625" style="3177" bestFit="1" customWidth="1"/>
    <col min="10764" max="10764" width="20.85546875" style="3177" customWidth="1"/>
    <col min="10765" max="10765" width="14.28515625" style="3177" customWidth="1"/>
    <col min="10766" max="10766" width="10.140625" style="3177" bestFit="1" customWidth="1"/>
    <col min="10767" max="10767" width="14.85546875" style="3177" customWidth="1"/>
    <col min="10768" max="11007" width="9.140625" style="3177"/>
    <col min="11008" max="11008" width="24.7109375" style="3177" customWidth="1"/>
    <col min="11009" max="11009" width="10.7109375" style="3177" customWidth="1"/>
    <col min="11010" max="11010" width="9.7109375" style="3177" bestFit="1" customWidth="1"/>
    <col min="11011" max="11011" width="9.42578125" style="3177" customWidth="1"/>
    <col min="11012" max="11012" width="11.28515625" style="3177" customWidth="1"/>
    <col min="11013" max="11013" width="10.140625" style="3177" bestFit="1" customWidth="1"/>
    <col min="11014" max="11014" width="9.5703125" style="3177" customWidth="1"/>
    <col min="11015" max="11015" width="11.28515625" style="3177" customWidth="1"/>
    <col min="11016" max="11016" width="10.5703125" style="3177" customWidth="1"/>
    <col min="11017" max="11018" width="9.7109375" style="3177" customWidth="1"/>
    <col min="11019" max="11019" width="11.28515625" style="3177" bestFit="1" customWidth="1"/>
    <col min="11020" max="11020" width="20.85546875" style="3177" customWidth="1"/>
    <col min="11021" max="11021" width="14.28515625" style="3177" customWidth="1"/>
    <col min="11022" max="11022" width="10.140625" style="3177" bestFit="1" customWidth="1"/>
    <col min="11023" max="11023" width="14.85546875" style="3177" customWidth="1"/>
    <col min="11024" max="11263" width="9.140625" style="3177"/>
    <col min="11264" max="11264" width="24.7109375" style="3177" customWidth="1"/>
    <col min="11265" max="11265" width="10.7109375" style="3177" customWidth="1"/>
    <col min="11266" max="11266" width="9.7109375" style="3177" bestFit="1" customWidth="1"/>
    <col min="11267" max="11267" width="9.42578125" style="3177" customWidth="1"/>
    <col min="11268" max="11268" width="11.28515625" style="3177" customWidth="1"/>
    <col min="11269" max="11269" width="10.140625" style="3177" bestFit="1" customWidth="1"/>
    <col min="11270" max="11270" width="9.5703125" style="3177" customWidth="1"/>
    <col min="11271" max="11271" width="11.28515625" style="3177" customWidth="1"/>
    <col min="11272" max="11272" width="10.5703125" style="3177" customWidth="1"/>
    <col min="11273" max="11274" width="9.7109375" style="3177" customWidth="1"/>
    <col min="11275" max="11275" width="11.28515625" style="3177" bestFit="1" customWidth="1"/>
    <col min="11276" max="11276" width="20.85546875" style="3177" customWidth="1"/>
    <col min="11277" max="11277" width="14.28515625" style="3177" customWidth="1"/>
    <col min="11278" max="11278" width="10.140625" style="3177" bestFit="1" customWidth="1"/>
    <col min="11279" max="11279" width="14.85546875" style="3177" customWidth="1"/>
    <col min="11280" max="11519" width="9.140625" style="3177"/>
    <col min="11520" max="11520" width="24.7109375" style="3177" customWidth="1"/>
    <col min="11521" max="11521" width="10.7109375" style="3177" customWidth="1"/>
    <col min="11522" max="11522" width="9.7109375" style="3177" bestFit="1" customWidth="1"/>
    <col min="11523" max="11523" width="9.42578125" style="3177" customWidth="1"/>
    <col min="11524" max="11524" width="11.28515625" style="3177" customWidth="1"/>
    <col min="11525" max="11525" width="10.140625" style="3177" bestFit="1" customWidth="1"/>
    <col min="11526" max="11526" width="9.5703125" style="3177" customWidth="1"/>
    <col min="11527" max="11527" width="11.28515625" style="3177" customWidth="1"/>
    <col min="11528" max="11528" width="10.5703125" style="3177" customWidth="1"/>
    <col min="11529" max="11530" width="9.7109375" style="3177" customWidth="1"/>
    <col min="11531" max="11531" width="11.28515625" style="3177" bestFit="1" customWidth="1"/>
    <col min="11532" max="11532" width="20.85546875" style="3177" customWidth="1"/>
    <col min="11533" max="11533" width="14.28515625" style="3177" customWidth="1"/>
    <col min="11534" max="11534" width="10.140625" style="3177" bestFit="1" customWidth="1"/>
    <col min="11535" max="11535" width="14.85546875" style="3177" customWidth="1"/>
    <col min="11536" max="11775" width="9.140625" style="3177"/>
    <col min="11776" max="11776" width="24.7109375" style="3177" customWidth="1"/>
    <col min="11777" max="11777" width="10.7109375" style="3177" customWidth="1"/>
    <col min="11778" max="11778" width="9.7109375" style="3177" bestFit="1" customWidth="1"/>
    <col min="11779" max="11779" width="9.42578125" style="3177" customWidth="1"/>
    <col min="11780" max="11780" width="11.28515625" style="3177" customWidth="1"/>
    <col min="11781" max="11781" width="10.140625" style="3177" bestFit="1" customWidth="1"/>
    <col min="11782" max="11782" width="9.5703125" style="3177" customWidth="1"/>
    <col min="11783" max="11783" width="11.28515625" style="3177" customWidth="1"/>
    <col min="11784" max="11784" width="10.5703125" style="3177" customWidth="1"/>
    <col min="11785" max="11786" width="9.7109375" style="3177" customWidth="1"/>
    <col min="11787" max="11787" width="11.28515625" style="3177" bestFit="1" customWidth="1"/>
    <col min="11788" max="11788" width="20.85546875" style="3177" customWidth="1"/>
    <col min="11789" max="11789" width="14.28515625" style="3177" customWidth="1"/>
    <col min="11790" max="11790" width="10.140625" style="3177" bestFit="1" customWidth="1"/>
    <col min="11791" max="11791" width="14.85546875" style="3177" customWidth="1"/>
    <col min="11792" max="12031" width="9.140625" style="3177"/>
    <col min="12032" max="12032" width="24.7109375" style="3177" customWidth="1"/>
    <col min="12033" max="12033" width="10.7109375" style="3177" customWidth="1"/>
    <col min="12034" max="12034" width="9.7109375" style="3177" bestFit="1" customWidth="1"/>
    <col min="12035" max="12035" width="9.42578125" style="3177" customWidth="1"/>
    <col min="12036" max="12036" width="11.28515625" style="3177" customWidth="1"/>
    <col min="12037" max="12037" width="10.140625" style="3177" bestFit="1" customWidth="1"/>
    <col min="12038" max="12038" width="9.5703125" style="3177" customWidth="1"/>
    <col min="12039" max="12039" width="11.28515625" style="3177" customWidth="1"/>
    <col min="12040" max="12040" width="10.5703125" style="3177" customWidth="1"/>
    <col min="12041" max="12042" width="9.7109375" style="3177" customWidth="1"/>
    <col min="12043" max="12043" width="11.28515625" style="3177" bestFit="1" customWidth="1"/>
    <col min="12044" max="12044" width="20.85546875" style="3177" customWidth="1"/>
    <col min="12045" max="12045" width="14.28515625" style="3177" customWidth="1"/>
    <col min="12046" max="12046" width="10.140625" style="3177" bestFit="1" customWidth="1"/>
    <col min="12047" max="12047" width="14.85546875" style="3177" customWidth="1"/>
    <col min="12048" max="12287" width="9.140625" style="3177"/>
    <col min="12288" max="12288" width="24.7109375" style="3177" customWidth="1"/>
    <col min="12289" max="12289" width="10.7109375" style="3177" customWidth="1"/>
    <col min="12290" max="12290" width="9.7109375" style="3177" bestFit="1" customWidth="1"/>
    <col min="12291" max="12291" width="9.42578125" style="3177" customWidth="1"/>
    <col min="12292" max="12292" width="11.28515625" style="3177" customWidth="1"/>
    <col min="12293" max="12293" width="10.140625" style="3177" bestFit="1" customWidth="1"/>
    <col min="12294" max="12294" width="9.5703125" style="3177" customWidth="1"/>
    <col min="12295" max="12295" width="11.28515625" style="3177" customWidth="1"/>
    <col min="12296" max="12296" width="10.5703125" style="3177" customWidth="1"/>
    <col min="12297" max="12298" width="9.7109375" style="3177" customWidth="1"/>
    <col min="12299" max="12299" width="11.28515625" style="3177" bestFit="1" customWidth="1"/>
    <col min="12300" max="12300" width="20.85546875" style="3177" customWidth="1"/>
    <col min="12301" max="12301" width="14.28515625" style="3177" customWidth="1"/>
    <col min="12302" max="12302" width="10.140625" style="3177" bestFit="1" customWidth="1"/>
    <col min="12303" max="12303" width="14.85546875" style="3177" customWidth="1"/>
    <col min="12304" max="12543" width="9.140625" style="3177"/>
    <col min="12544" max="12544" width="24.7109375" style="3177" customWidth="1"/>
    <col min="12545" max="12545" width="10.7109375" style="3177" customWidth="1"/>
    <col min="12546" max="12546" width="9.7109375" style="3177" bestFit="1" customWidth="1"/>
    <col min="12547" max="12547" width="9.42578125" style="3177" customWidth="1"/>
    <col min="12548" max="12548" width="11.28515625" style="3177" customWidth="1"/>
    <col min="12549" max="12549" width="10.140625" style="3177" bestFit="1" customWidth="1"/>
    <col min="12550" max="12550" width="9.5703125" style="3177" customWidth="1"/>
    <col min="12551" max="12551" width="11.28515625" style="3177" customWidth="1"/>
    <col min="12552" max="12552" width="10.5703125" style="3177" customWidth="1"/>
    <col min="12553" max="12554" width="9.7109375" style="3177" customWidth="1"/>
    <col min="12555" max="12555" width="11.28515625" style="3177" bestFit="1" customWidth="1"/>
    <col min="12556" max="12556" width="20.85546875" style="3177" customWidth="1"/>
    <col min="12557" max="12557" width="14.28515625" style="3177" customWidth="1"/>
    <col min="12558" max="12558" width="10.140625" style="3177" bestFit="1" customWidth="1"/>
    <col min="12559" max="12559" width="14.85546875" style="3177" customWidth="1"/>
    <col min="12560" max="12799" width="9.140625" style="3177"/>
    <col min="12800" max="12800" width="24.7109375" style="3177" customWidth="1"/>
    <col min="12801" max="12801" width="10.7109375" style="3177" customWidth="1"/>
    <col min="12802" max="12802" width="9.7109375" style="3177" bestFit="1" customWidth="1"/>
    <col min="12803" max="12803" width="9.42578125" style="3177" customWidth="1"/>
    <col min="12804" max="12804" width="11.28515625" style="3177" customWidth="1"/>
    <col min="12805" max="12805" width="10.140625" style="3177" bestFit="1" customWidth="1"/>
    <col min="12806" max="12806" width="9.5703125" style="3177" customWidth="1"/>
    <col min="12807" max="12807" width="11.28515625" style="3177" customWidth="1"/>
    <col min="12808" max="12808" width="10.5703125" style="3177" customWidth="1"/>
    <col min="12809" max="12810" width="9.7109375" style="3177" customWidth="1"/>
    <col min="12811" max="12811" width="11.28515625" style="3177" bestFit="1" customWidth="1"/>
    <col min="12812" max="12812" width="20.85546875" style="3177" customWidth="1"/>
    <col min="12813" max="12813" width="14.28515625" style="3177" customWidth="1"/>
    <col min="12814" max="12814" width="10.140625" style="3177" bestFit="1" customWidth="1"/>
    <col min="12815" max="12815" width="14.85546875" style="3177" customWidth="1"/>
    <col min="12816" max="13055" width="9.140625" style="3177"/>
    <col min="13056" max="13056" width="24.7109375" style="3177" customWidth="1"/>
    <col min="13057" max="13057" width="10.7109375" style="3177" customWidth="1"/>
    <col min="13058" max="13058" width="9.7109375" style="3177" bestFit="1" customWidth="1"/>
    <col min="13059" max="13059" width="9.42578125" style="3177" customWidth="1"/>
    <col min="13060" max="13060" width="11.28515625" style="3177" customWidth="1"/>
    <col min="13061" max="13061" width="10.140625" style="3177" bestFit="1" customWidth="1"/>
    <col min="13062" max="13062" width="9.5703125" style="3177" customWidth="1"/>
    <col min="13063" max="13063" width="11.28515625" style="3177" customWidth="1"/>
    <col min="13064" max="13064" width="10.5703125" style="3177" customWidth="1"/>
    <col min="13065" max="13066" width="9.7109375" style="3177" customWidth="1"/>
    <col min="13067" max="13067" width="11.28515625" style="3177" bestFit="1" customWidth="1"/>
    <col min="13068" max="13068" width="20.85546875" style="3177" customWidth="1"/>
    <col min="13069" max="13069" width="14.28515625" style="3177" customWidth="1"/>
    <col min="13070" max="13070" width="10.140625" style="3177" bestFit="1" customWidth="1"/>
    <col min="13071" max="13071" width="14.85546875" style="3177" customWidth="1"/>
    <col min="13072" max="13311" width="9.140625" style="3177"/>
    <col min="13312" max="13312" width="24.7109375" style="3177" customWidth="1"/>
    <col min="13313" max="13313" width="10.7109375" style="3177" customWidth="1"/>
    <col min="13314" max="13314" width="9.7109375" style="3177" bestFit="1" customWidth="1"/>
    <col min="13315" max="13315" width="9.42578125" style="3177" customWidth="1"/>
    <col min="13316" max="13316" width="11.28515625" style="3177" customWidth="1"/>
    <col min="13317" max="13317" width="10.140625" style="3177" bestFit="1" customWidth="1"/>
    <col min="13318" max="13318" width="9.5703125" style="3177" customWidth="1"/>
    <col min="13319" max="13319" width="11.28515625" style="3177" customWidth="1"/>
    <col min="13320" max="13320" width="10.5703125" style="3177" customWidth="1"/>
    <col min="13321" max="13322" width="9.7109375" style="3177" customWidth="1"/>
    <col min="13323" max="13323" width="11.28515625" style="3177" bestFit="1" customWidth="1"/>
    <col min="13324" max="13324" width="20.85546875" style="3177" customWidth="1"/>
    <col min="13325" max="13325" width="14.28515625" style="3177" customWidth="1"/>
    <col min="13326" max="13326" width="10.140625" style="3177" bestFit="1" customWidth="1"/>
    <col min="13327" max="13327" width="14.85546875" style="3177" customWidth="1"/>
    <col min="13328" max="13567" width="9.140625" style="3177"/>
    <col min="13568" max="13568" width="24.7109375" style="3177" customWidth="1"/>
    <col min="13569" max="13569" width="10.7109375" style="3177" customWidth="1"/>
    <col min="13570" max="13570" width="9.7109375" style="3177" bestFit="1" customWidth="1"/>
    <col min="13571" max="13571" width="9.42578125" style="3177" customWidth="1"/>
    <col min="13572" max="13572" width="11.28515625" style="3177" customWidth="1"/>
    <col min="13573" max="13573" width="10.140625" style="3177" bestFit="1" customWidth="1"/>
    <col min="13574" max="13574" width="9.5703125" style="3177" customWidth="1"/>
    <col min="13575" max="13575" width="11.28515625" style="3177" customWidth="1"/>
    <col min="13576" max="13576" width="10.5703125" style="3177" customWidth="1"/>
    <col min="13577" max="13578" width="9.7109375" style="3177" customWidth="1"/>
    <col min="13579" max="13579" width="11.28515625" style="3177" bestFit="1" customWidth="1"/>
    <col min="13580" max="13580" width="20.85546875" style="3177" customWidth="1"/>
    <col min="13581" max="13581" width="14.28515625" style="3177" customWidth="1"/>
    <col min="13582" max="13582" width="10.140625" style="3177" bestFit="1" customWidth="1"/>
    <col min="13583" max="13583" width="14.85546875" style="3177" customWidth="1"/>
    <col min="13584" max="13823" width="9.140625" style="3177"/>
    <col min="13824" max="13824" width="24.7109375" style="3177" customWidth="1"/>
    <col min="13825" max="13825" width="10.7109375" style="3177" customWidth="1"/>
    <col min="13826" max="13826" width="9.7109375" style="3177" bestFit="1" customWidth="1"/>
    <col min="13827" max="13827" width="9.42578125" style="3177" customWidth="1"/>
    <col min="13828" max="13828" width="11.28515625" style="3177" customWidth="1"/>
    <col min="13829" max="13829" width="10.140625" style="3177" bestFit="1" customWidth="1"/>
    <col min="13830" max="13830" width="9.5703125" style="3177" customWidth="1"/>
    <col min="13831" max="13831" width="11.28515625" style="3177" customWidth="1"/>
    <col min="13832" max="13832" width="10.5703125" style="3177" customWidth="1"/>
    <col min="13833" max="13834" width="9.7109375" style="3177" customWidth="1"/>
    <col min="13835" max="13835" width="11.28515625" style="3177" bestFit="1" customWidth="1"/>
    <col min="13836" max="13836" width="20.85546875" style="3177" customWidth="1"/>
    <col min="13837" max="13837" width="14.28515625" style="3177" customWidth="1"/>
    <col min="13838" max="13838" width="10.140625" style="3177" bestFit="1" customWidth="1"/>
    <col min="13839" max="13839" width="14.85546875" style="3177" customWidth="1"/>
    <col min="13840" max="14079" width="9.140625" style="3177"/>
    <col min="14080" max="14080" width="24.7109375" style="3177" customWidth="1"/>
    <col min="14081" max="14081" width="10.7109375" style="3177" customWidth="1"/>
    <col min="14082" max="14082" width="9.7109375" style="3177" bestFit="1" customWidth="1"/>
    <col min="14083" max="14083" width="9.42578125" style="3177" customWidth="1"/>
    <col min="14084" max="14084" width="11.28515625" style="3177" customWidth="1"/>
    <col min="14085" max="14085" width="10.140625" style="3177" bestFit="1" customWidth="1"/>
    <col min="14086" max="14086" width="9.5703125" style="3177" customWidth="1"/>
    <col min="14087" max="14087" width="11.28515625" style="3177" customWidth="1"/>
    <col min="14088" max="14088" width="10.5703125" style="3177" customWidth="1"/>
    <col min="14089" max="14090" width="9.7109375" style="3177" customWidth="1"/>
    <col min="14091" max="14091" width="11.28515625" style="3177" bestFit="1" customWidth="1"/>
    <col min="14092" max="14092" width="20.85546875" style="3177" customWidth="1"/>
    <col min="14093" max="14093" width="14.28515625" style="3177" customWidth="1"/>
    <col min="14094" max="14094" width="10.140625" style="3177" bestFit="1" customWidth="1"/>
    <col min="14095" max="14095" width="14.85546875" style="3177" customWidth="1"/>
    <col min="14096" max="14335" width="9.140625" style="3177"/>
    <col min="14336" max="14336" width="24.7109375" style="3177" customWidth="1"/>
    <col min="14337" max="14337" width="10.7109375" style="3177" customWidth="1"/>
    <col min="14338" max="14338" width="9.7109375" style="3177" bestFit="1" customWidth="1"/>
    <col min="14339" max="14339" width="9.42578125" style="3177" customWidth="1"/>
    <col min="14340" max="14340" width="11.28515625" style="3177" customWidth="1"/>
    <col min="14341" max="14341" width="10.140625" style="3177" bestFit="1" customWidth="1"/>
    <col min="14342" max="14342" width="9.5703125" style="3177" customWidth="1"/>
    <col min="14343" max="14343" width="11.28515625" style="3177" customWidth="1"/>
    <col min="14344" max="14344" width="10.5703125" style="3177" customWidth="1"/>
    <col min="14345" max="14346" width="9.7109375" style="3177" customWidth="1"/>
    <col min="14347" max="14347" width="11.28515625" style="3177" bestFit="1" customWidth="1"/>
    <col min="14348" max="14348" width="20.85546875" style="3177" customWidth="1"/>
    <col min="14349" max="14349" width="14.28515625" style="3177" customWidth="1"/>
    <col min="14350" max="14350" width="10.140625" style="3177" bestFit="1" customWidth="1"/>
    <col min="14351" max="14351" width="14.85546875" style="3177" customWidth="1"/>
    <col min="14352" max="14591" width="9.140625" style="3177"/>
    <col min="14592" max="14592" width="24.7109375" style="3177" customWidth="1"/>
    <col min="14593" max="14593" width="10.7109375" style="3177" customWidth="1"/>
    <col min="14594" max="14594" width="9.7109375" style="3177" bestFit="1" customWidth="1"/>
    <col min="14595" max="14595" width="9.42578125" style="3177" customWidth="1"/>
    <col min="14596" max="14596" width="11.28515625" style="3177" customWidth="1"/>
    <col min="14597" max="14597" width="10.140625" style="3177" bestFit="1" customWidth="1"/>
    <col min="14598" max="14598" width="9.5703125" style="3177" customWidth="1"/>
    <col min="14599" max="14599" width="11.28515625" style="3177" customWidth="1"/>
    <col min="14600" max="14600" width="10.5703125" style="3177" customWidth="1"/>
    <col min="14601" max="14602" width="9.7109375" style="3177" customWidth="1"/>
    <col min="14603" max="14603" width="11.28515625" style="3177" bestFit="1" customWidth="1"/>
    <col min="14604" max="14604" width="20.85546875" style="3177" customWidth="1"/>
    <col min="14605" max="14605" width="14.28515625" style="3177" customWidth="1"/>
    <col min="14606" max="14606" width="10.140625" style="3177" bestFit="1" customWidth="1"/>
    <col min="14607" max="14607" width="14.85546875" style="3177" customWidth="1"/>
    <col min="14608" max="14847" width="9.140625" style="3177"/>
    <col min="14848" max="14848" width="24.7109375" style="3177" customWidth="1"/>
    <col min="14849" max="14849" width="10.7109375" style="3177" customWidth="1"/>
    <col min="14850" max="14850" width="9.7109375" style="3177" bestFit="1" customWidth="1"/>
    <col min="14851" max="14851" width="9.42578125" style="3177" customWidth="1"/>
    <col min="14852" max="14852" width="11.28515625" style="3177" customWidth="1"/>
    <col min="14853" max="14853" width="10.140625" style="3177" bestFit="1" customWidth="1"/>
    <col min="14854" max="14854" width="9.5703125" style="3177" customWidth="1"/>
    <col min="14855" max="14855" width="11.28515625" style="3177" customWidth="1"/>
    <col min="14856" max="14856" width="10.5703125" style="3177" customWidth="1"/>
    <col min="14857" max="14858" width="9.7109375" style="3177" customWidth="1"/>
    <col min="14859" max="14859" width="11.28515625" style="3177" bestFit="1" customWidth="1"/>
    <col min="14860" max="14860" width="20.85546875" style="3177" customWidth="1"/>
    <col min="14861" max="14861" width="14.28515625" style="3177" customWidth="1"/>
    <col min="14862" max="14862" width="10.140625" style="3177" bestFit="1" customWidth="1"/>
    <col min="14863" max="14863" width="14.85546875" style="3177" customWidth="1"/>
    <col min="14864" max="15103" width="9.140625" style="3177"/>
    <col min="15104" max="15104" width="24.7109375" style="3177" customWidth="1"/>
    <col min="15105" max="15105" width="10.7109375" style="3177" customWidth="1"/>
    <col min="15106" max="15106" width="9.7109375" style="3177" bestFit="1" customWidth="1"/>
    <col min="15107" max="15107" width="9.42578125" style="3177" customWidth="1"/>
    <col min="15108" max="15108" width="11.28515625" style="3177" customWidth="1"/>
    <col min="15109" max="15109" width="10.140625" style="3177" bestFit="1" customWidth="1"/>
    <col min="15110" max="15110" width="9.5703125" style="3177" customWidth="1"/>
    <col min="15111" max="15111" width="11.28515625" style="3177" customWidth="1"/>
    <col min="15112" max="15112" width="10.5703125" style="3177" customWidth="1"/>
    <col min="15113" max="15114" width="9.7109375" style="3177" customWidth="1"/>
    <col min="15115" max="15115" width="11.28515625" style="3177" bestFit="1" customWidth="1"/>
    <col min="15116" max="15116" width="20.85546875" style="3177" customWidth="1"/>
    <col min="15117" max="15117" width="14.28515625" style="3177" customWidth="1"/>
    <col min="15118" max="15118" width="10.140625" style="3177" bestFit="1" customWidth="1"/>
    <col min="15119" max="15119" width="14.85546875" style="3177" customWidth="1"/>
    <col min="15120" max="15359" width="9.140625" style="3177"/>
    <col min="15360" max="15360" width="24.7109375" style="3177" customWidth="1"/>
    <col min="15361" max="15361" width="10.7109375" style="3177" customWidth="1"/>
    <col min="15362" max="15362" width="9.7109375" style="3177" bestFit="1" customWidth="1"/>
    <col min="15363" max="15363" width="9.42578125" style="3177" customWidth="1"/>
    <col min="15364" max="15364" width="11.28515625" style="3177" customWidth="1"/>
    <col min="15365" max="15365" width="10.140625" style="3177" bestFit="1" customWidth="1"/>
    <col min="15366" max="15366" width="9.5703125" style="3177" customWidth="1"/>
    <col min="15367" max="15367" width="11.28515625" style="3177" customWidth="1"/>
    <col min="15368" max="15368" width="10.5703125" style="3177" customWidth="1"/>
    <col min="15369" max="15370" width="9.7109375" style="3177" customWidth="1"/>
    <col min="15371" max="15371" width="11.28515625" style="3177" bestFit="1" customWidth="1"/>
    <col min="15372" max="15372" width="20.85546875" style="3177" customWidth="1"/>
    <col min="15373" max="15373" width="14.28515625" style="3177" customWidth="1"/>
    <col min="15374" max="15374" width="10.140625" style="3177" bestFit="1" customWidth="1"/>
    <col min="15375" max="15375" width="14.85546875" style="3177" customWidth="1"/>
    <col min="15376" max="15615" width="9.140625" style="3177"/>
    <col min="15616" max="15616" width="24.7109375" style="3177" customWidth="1"/>
    <col min="15617" max="15617" width="10.7109375" style="3177" customWidth="1"/>
    <col min="15618" max="15618" width="9.7109375" style="3177" bestFit="1" customWidth="1"/>
    <col min="15619" max="15619" width="9.42578125" style="3177" customWidth="1"/>
    <col min="15620" max="15620" width="11.28515625" style="3177" customWidth="1"/>
    <col min="15621" max="15621" width="10.140625" style="3177" bestFit="1" customWidth="1"/>
    <col min="15622" max="15622" width="9.5703125" style="3177" customWidth="1"/>
    <col min="15623" max="15623" width="11.28515625" style="3177" customWidth="1"/>
    <col min="15624" max="15624" width="10.5703125" style="3177" customWidth="1"/>
    <col min="15625" max="15626" width="9.7109375" style="3177" customWidth="1"/>
    <col min="15627" max="15627" width="11.28515625" style="3177" bestFit="1" customWidth="1"/>
    <col min="15628" max="15628" width="20.85546875" style="3177" customWidth="1"/>
    <col min="15629" max="15629" width="14.28515625" style="3177" customWidth="1"/>
    <col min="15630" max="15630" width="10.140625" style="3177" bestFit="1" customWidth="1"/>
    <col min="15631" max="15631" width="14.85546875" style="3177" customWidth="1"/>
    <col min="15632" max="15871" width="9.140625" style="3177"/>
    <col min="15872" max="15872" width="24.7109375" style="3177" customWidth="1"/>
    <col min="15873" max="15873" width="10.7109375" style="3177" customWidth="1"/>
    <col min="15874" max="15874" width="9.7109375" style="3177" bestFit="1" customWidth="1"/>
    <col min="15875" max="15875" width="9.42578125" style="3177" customWidth="1"/>
    <col min="15876" max="15876" width="11.28515625" style="3177" customWidth="1"/>
    <col min="15877" max="15877" width="10.140625" style="3177" bestFit="1" customWidth="1"/>
    <col min="15878" max="15878" width="9.5703125" style="3177" customWidth="1"/>
    <col min="15879" max="15879" width="11.28515625" style="3177" customWidth="1"/>
    <col min="15880" max="15880" width="10.5703125" style="3177" customWidth="1"/>
    <col min="15881" max="15882" width="9.7109375" style="3177" customWidth="1"/>
    <col min="15883" max="15883" width="11.28515625" style="3177" bestFit="1" customWidth="1"/>
    <col min="15884" max="15884" width="20.85546875" style="3177" customWidth="1"/>
    <col min="15885" max="15885" width="14.28515625" style="3177" customWidth="1"/>
    <col min="15886" max="15886" width="10.140625" style="3177" bestFit="1" customWidth="1"/>
    <col min="15887" max="15887" width="14.85546875" style="3177" customWidth="1"/>
    <col min="15888" max="16127" width="9.140625" style="3177"/>
    <col min="16128" max="16128" width="24.7109375" style="3177" customWidth="1"/>
    <col min="16129" max="16129" width="10.7109375" style="3177" customWidth="1"/>
    <col min="16130" max="16130" width="9.7109375" style="3177" bestFit="1" customWidth="1"/>
    <col min="16131" max="16131" width="9.42578125" style="3177" customWidth="1"/>
    <col min="16132" max="16132" width="11.28515625" style="3177" customWidth="1"/>
    <col min="16133" max="16133" width="10.140625" style="3177" bestFit="1" customWidth="1"/>
    <col min="16134" max="16134" width="9.5703125" style="3177" customWidth="1"/>
    <col min="16135" max="16135" width="11.28515625" style="3177" customWidth="1"/>
    <col min="16136" max="16136" width="10.5703125" style="3177" customWidth="1"/>
    <col min="16137" max="16138" width="9.7109375" style="3177" customWidth="1"/>
    <col min="16139" max="16139" width="11.28515625" style="3177" bestFit="1" customWidth="1"/>
    <col min="16140" max="16140" width="20.85546875" style="3177" customWidth="1"/>
    <col min="16141" max="16141" width="14.28515625" style="3177" customWidth="1"/>
    <col min="16142" max="16142" width="10.140625" style="3177" bestFit="1" customWidth="1"/>
    <col min="16143" max="16143" width="14.85546875" style="3177" customWidth="1"/>
    <col min="16144" max="16384" width="9.140625" style="3177"/>
  </cols>
  <sheetData>
    <row r="1" spans="1:15" ht="18" x14ac:dyDescent="0.25">
      <c r="A1" s="3507" t="s">
        <v>489</v>
      </c>
      <c r="B1" s="3508"/>
      <c r="C1" s="3508"/>
      <c r="D1" s="3508"/>
      <c r="E1" s="3508"/>
      <c r="F1" s="3508"/>
      <c r="G1" s="3508"/>
      <c r="H1" s="3508"/>
      <c r="I1" s="3508"/>
      <c r="J1" s="3508"/>
      <c r="K1" s="3508"/>
      <c r="L1" s="3508"/>
      <c r="M1" s="3509"/>
    </row>
    <row r="2" spans="1:15" ht="15.75" customHeight="1" x14ac:dyDescent="0.25">
      <c r="A2" s="3513" t="s">
        <v>2614</v>
      </c>
      <c r="B2" s="3513"/>
      <c r="C2" s="3513"/>
      <c r="D2" s="3513"/>
      <c r="E2" s="3513"/>
      <c r="F2" s="3513"/>
      <c r="G2" s="3513"/>
      <c r="H2" s="3513"/>
      <c r="I2" s="3513"/>
      <c r="J2" s="3513"/>
      <c r="K2" s="3513"/>
      <c r="L2" s="3513"/>
      <c r="M2" s="3513"/>
    </row>
    <row r="3" spans="1:15" ht="12.75" customHeight="1" x14ac:dyDescent="0.25">
      <c r="A3" s="3179"/>
      <c r="B3" s="3179"/>
      <c r="C3" s="3179"/>
      <c r="D3" s="3179"/>
      <c r="E3" s="3179"/>
      <c r="F3" s="3179"/>
      <c r="G3" s="3179"/>
      <c r="H3" s="3179"/>
      <c r="I3" s="3179"/>
      <c r="J3" s="3179"/>
      <c r="K3" s="3180"/>
      <c r="L3" s="3179"/>
    </row>
    <row r="4" spans="1:15" ht="15.75" customHeight="1" x14ac:dyDescent="0.25">
      <c r="A4" s="3510" t="s">
        <v>2645</v>
      </c>
      <c r="B4" s="3511"/>
      <c r="C4" s="3511"/>
      <c r="D4" s="3511"/>
      <c r="E4" s="3511"/>
      <c r="F4" s="3511"/>
      <c r="G4" s="3511"/>
      <c r="H4" s="3511"/>
      <c r="I4" s="3511"/>
      <c r="J4" s="3511"/>
      <c r="K4" s="3511"/>
      <c r="L4" s="3511"/>
      <c r="M4" s="3512"/>
    </row>
    <row r="6" spans="1:15" x14ac:dyDescent="0.2">
      <c r="A6" s="3506" t="s">
        <v>2646</v>
      </c>
      <c r="B6" s="3506"/>
      <c r="C6" s="3506"/>
      <c r="D6" s="3506"/>
      <c r="E6" s="3506"/>
      <c r="F6" s="3506"/>
      <c r="G6" s="3506"/>
      <c r="H6" s="3506"/>
      <c r="I6" s="3506"/>
      <c r="J6" s="3506"/>
      <c r="K6" s="3506"/>
      <c r="L6" s="3506"/>
      <c r="M6" s="3181"/>
    </row>
    <row r="7" spans="1:15" x14ac:dyDescent="0.2">
      <c r="A7" s="3182"/>
      <c r="B7" s="3182"/>
      <c r="C7" s="3182"/>
      <c r="D7" s="3182"/>
      <c r="E7" s="3182"/>
      <c r="F7" s="3182"/>
      <c r="G7" s="3182"/>
      <c r="H7" s="3182"/>
      <c r="I7" s="3182"/>
      <c r="J7" s="3182"/>
      <c r="K7" s="3183"/>
      <c r="L7" s="3182"/>
      <c r="M7" s="3182"/>
    </row>
    <row r="8" spans="1:15" ht="13.5" thickBot="1" x14ac:dyDescent="0.25">
      <c r="K8" s="3184"/>
      <c r="M8" s="3185" t="s">
        <v>881</v>
      </c>
    </row>
    <row r="9" spans="1:15" s="3190" customFormat="1" x14ac:dyDescent="0.25">
      <c r="A9" s="3514">
        <v>2021</v>
      </c>
      <c r="B9" s="3186">
        <v>910</v>
      </c>
      <c r="C9" s="3187">
        <v>911</v>
      </c>
      <c r="D9" s="3187">
        <v>912</v>
      </c>
      <c r="E9" s="3187">
        <v>913</v>
      </c>
      <c r="F9" s="3187">
        <v>914</v>
      </c>
      <c r="G9" s="3187">
        <v>915</v>
      </c>
      <c r="H9" s="3187">
        <v>917</v>
      </c>
      <c r="I9" s="3187">
        <v>919</v>
      </c>
      <c r="J9" s="3187">
        <v>920</v>
      </c>
      <c r="K9" s="3188">
        <v>923</v>
      </c>
      <c r="L9" s="3187">
        <v>924</v>
      </c>
      <c r="M9" s="3189" t="s">
        <v>2615</v>
      </c>
    </row>
    <row r="10" spans="1:15" s="3196" customFormat="1" ht="34.5" customHeight="1" thickBot="1" x14ac:dyDescent="0.3">
      <c r="A10" s="3515"/>
      <c r="B10" s="3191" t="s">
        <v>2438</v>
      </c>
      <c r="C10" s="3192" t="s">
        <v>2439</v>
      </c>
      <c r="D10" s="3192" t="s">
        <v>2616</v>
      </c>
      <c r="E10" s="3192" t="s">
        <v>2617</v>
      </c>
      <c r="F10" s="3192" t="s">
        <v>2618</v>
      </c>
      <c r="G10" s="3192" t="s">
        <v>2650</v>
      </c>
      <c r="H10" s="3192" t="s">
        <v>2449</v>
      </c>
      <c r="I10" s="3192" t="s">
        <v>2451</v>
      </c>
      <c r="J10" s="3192" t="s">
        <v>2453</v>
      </c>
      <c r="K10" s="3193" t="s">
        <v>2619</v>
      </c>
      <c r="L10" s="3192" t="s">
        <v>2459</v>
      </c>
      <c r="M10" s="3194" t="s">
        <v>2620</v>
      </c>
      <c r="N10" s="3195"/>
    </row>
    <row r="11" spans="1:15" s="3190" customFormat="1" x14ac:dyDescent="0.25">
      <c r="A11" s="3197" t="s">
        <v>2621</v>
      </c>
      <c r="B11" s="3198">
        <f>Hejtman!F20</f>
        <v>4924.8</v>
      </c>
      <c r="C11" s="3199"/>
      <c r="D11" s="3199"/>
      <c r="E11" s="3199"/>
      <c r="F11" s="3199">
        <f>Hejtman!F43</f>
        <v>14568.2</v>
      </c>
      <c r="G11" s="3199">
        <f>Hejtman!F105</f>
        <v>650</v>
      </c>
      <c r="H11" s="3199">
        <f>Hejtman!F113</f>
        <v>11500</v>
      </c>
      <c r="I11" s="3199"/>
      <c r="J11" s="3199"/>
      <c r="K11" s="3199"/>
      <c r="L11" s="3199"/>
      <c r="M11" s="3200">
        <f>SUM(B11:L11)</f>
        <v>31643</v>
      </c>
      <c r="N11" s="3201"/>
    </row>
    <row r="12" spans="1:15" s="3190" customFormat="1" x14ac:dyDescent="0.25">
      <c r="A12" s="3202" t="s">
        <v>2622</v>
      </c>
      <c r="B12" s="3203"/>
      <c r="C12" s="3204"/>
      <c r="D12" s="3204"/>
      <c r="E12" s="3204"/>
      <c r="F12" s="3204">
        <f>Rozvoj!F18</f>
        <v>8100.5</v>
      </c>
      <c r="G12" s="3204"/>
      <c r="H12" s="3204">
        <f>Rozvoj!F63</f>
        <v>20516</v>
      </c>
      <c r="I12" s="3204"/>
      <c r="J12" s="3204"/>
      <c r="K12" s="3204">
        <f>Rozvoj!F95</f>
        <v>7210.33</v>
      </c>
      <c r="L12" s="3204"/>
      <c r="M12" s="3205">
        <f t="shared" ref="M12:M24" si="0">SUM(B12:L12)</f>
        <v>35826.83</v>
      </c>
      <c r="O12" s="3206"/>
    </row>
    <row r="13" spans="1:15" s="3190" customFormat="1" x14ac:dyDescent="0.25">
      <c r="A13" s="3202" t="s">
        <v>2623</v>
      </c>
      <c r="B13" s="3203"/>
      <c r="C13" s="3204"/>
      <c r="D13" s="3204"/>
      <c r="E13" s="3204"/>
      <c r="F13" s="3204">
        <f>Ekonomika!F19</f>
        <v>11540</v>
      </c>
      <c r="G13" s="3204"/>
      <c r="H13" s="3204"/>
      <c r="I13" s="3204">
        <f>Ekonomika!F32</f>
        <v>43200</v>
      </c>
      <c r="J13" s="3204"/>
      <c r="K13" s="3204"/>
      <c r="L13" s="3204">
        <f>Ekonomika!F49</f>
        <v>5800</v>
      </c>
      <c r="M13" s="3205">
        <f>SUM(B13:L13)</f>
        <v>60540</v>
      </c>
      <c r="N13" s="3207"/>
      <c r="O13" s="3206"/>
    </row>
    <row r="14" spans="1:15" s="3190" customFormat="1" x14ac:dyDescent="0.25">
      <c r="A14" s="3208" t="s">
        <v>2624</v>
      </c>
      <c r="B14" s="3203"/>
      <c r="C14" s="3209"/>
      <c r="D14" s="3204">
        <f>OŠMTSV!F21</f>
        <v>5100</v>
      </c>
      <c r="E14" s="3203">
        <f>OŠMTSV!H31</f>
        <v>276009.84999999998</v>
      </c>
      <c r="F14" s="3203">
        <f>OŠMTSV!F100</f>
        <v>5220</v>
      </c>
      <c r="G14" s="3203">
        <f>OŠMTSV!F131</f>
        <v>5980</v>
      </c>
      <c r="H14" s="3204">
        <f>OŠMTSV!F157</f>
        <v>9280</v>
      </c>
      <c r="I14" s="3204"/>
      <c r="J14" s="3204">
        <f>OŠMTSV!F199</f>
        <v>20000</v>
      </c>
      <c r="K14" s="3204">
        <f>OŠMTSV!F209</f>
        <v>4467</v>
      </c>
      <c r="L14" s="3204"/>
      <c r="M14" s="3210">
        <f>SUM(B14:L14)</f>
        <v>326056.84999999998</v>
      </c>
      <c r="O14" s="3206"/>
    </row>
    <row r="15" spans="1:15" s="3190" customFormat="1" x14ac:dyDescent="0.25">
      <c r="A15" s="3202" t="s">
        <v>2625</v>
      </c>
      <c r="B15" s="3203"/>
      <c r="C15" s="3209"/>
      <c r="D15" s="3204">
        <f>Sociální!F20</f>
        <v>5000</v>
      </c>
      <c r="E15" s="3203">
        <f>Sociální!H45</f>
        <v>138663.16999999998</v>
      </c>
      <c r="F15" s="3203">
        <f>Sociální!F69</f>
        <v>9755</v>
      </c>
      <c r="G15" s="3203"/>
      <c r="H15" s="3204">
        <f>Sociální!F101</f>
        <v>17255</v>
      </c>
      <c r="I15" s="3211"/>
      <c r="J15" s="3204">
        <f>Sociální!F116</f>
        <v>25000</v>
      </c>
      <c r="K15" s="3204">
        <f>Sociální!F128</f>
        <v>0</v>
      </c>
      <c r="L15" s="3204"/>
      <c r="M15" s="3205">
        <f>SUM(B15:L15)</f>
        <v>195673.16999999998</v>
      </c>
      <c r="O15" s="3206"/>
    </row>
    <row r="16" spans="1:15" s="3190" customFormat="1" x14ac:dyDescent="0.25">
      <c r="A16" s="3202" t="s">
        <v>2626</v>
      </c>
      <c r="B16" s="3203"/>
      <c r="C16" s="3209"/>
      <c r="D16" s="3204">
        <f>Doprava!F21</f>
        <v>6950</v>
      </c>
      <c r="E16" s="3203">
        <f>Doprava!H31</f>
        <v>311136</v>
      </c>
      <c r="F16" s="3203">
        <f>Doprava!F39</f>
        <v>761990.34</v>
      </c>
      <c r="G16" s="3203"/>
      <c r="H16" s="3204">
        <f>Doprava!F64</f>
        <v>35700</v>
      </c>
      <c r="I16" s="3204"/>
      <c r="J16" s="3204">
        <f>Doprava!F92</f>
        <v>115000</v>
      </c>
      <c r="K16" s="3204">
        <f>Doprava!F110</f>
        <v>78017.8</v>
      </c>
      <c r="L16" s="3204"/>
      <c r="M16" s="3210">
        <f t="shared" si="0"/>
        <v>1308794.1399999999</v>
      </c>
      <c r="O16" s="3206"/>
    </row>
    <row r="17" spans="1:15" s="3190" customFormat="1" x14ac:dyDescent="0.25">
      <c r="A17" s="3202" t="s">
        <v>2627</v>
      </c>
      <c r="B17" s="3203"/>
      <c r="C17" s="3209"/>
      <c r="D17" s="3204">
        <f>Kultura!F21</f>
        <v>4200</v>
      </c>
      <c r="E17" s="3203">
        <f>Kultura!H32</f>
        <v>131980.79999999999</v>
      </c>
      <c r="F17" s="3203">
        <f>Kultura!F43</f>
        <v>11764</v>
      </c>
      <c r="G17" s="3203">
        <f>Kultura!F66</f>
        <v>4460</v>
      </c>
      <c r="H17" s="3204">
        <f>Kultura!F91</f>
        <v>14039.5</v>
      </c>
      <c r="I17" s="3204"/>
      <c r="J17" s="3204">
        <f>Kultura!F138</f>
        <v>0</v>
      </c>
      <c r="K17" s="3204">
        <f>Kultura!F144</f>
        <v>2842.19</v>
      </c>
      <c r="L17" s="3204"/>
      <c r="M17" s="3205">
        <f>SUM(B17:L17)</f>
        <v>169286.49</v>
      </c>
      <c r="O17" s="3206"/>
    </row>
    <row r="18" spans="1:15" s="3190" customFormat="1" x14ac:dyDescent="0.25">
      <c r="A18" s="3202" t="s">
        <v>2628</v>
      </c>
      <c r="B18" s="3203"/>
      <c r="C18" s="3209"/>
      <c r="D18" s="3204"/>
      <c r="E18" s="3203">
        <f>ŽP!H23</f>
        <v>5760</v>
      </c>
      <c r="F18" s="3203">
        <f>ŽP!F29</f>
        <v>8633.7000000000007</v>
      </c>
      <c r="G18" s="3203">
        <f>ŽP!F87</f>
        <v>100</v>
      </c>
      <c r="H18" s="3204">
        <f>ŽP!F93</f>
        <v>5864.65</v>
      </c>
      <c r="I18" s="3204"/>
      <c r="J18" s="3204">
        <f>ŽP!F119</f>
        <v>1792.5</v>
      </c>
      <c r="K18" s="3204"/>
      <c r="L18" s="3204"/>
      <c r="M18" s="3210">
        <f t="shared" si="0"/>
        <v>22150.85</v>
      </c>
      <c r="O18" s="3206"/>
    </row>
    <row r="19" spans="1:15" s="3190" customFormat="1" x14ac:dyDescent="0.25">
      <c r="A19" s="3202" t="s">
        <v>2629</v>
      </c>
      <c r="B19" s="3203"/>
      <c r="C19" s="3209"/>
      <c r="D19" s="3204">
        <f>Zdravotnictví!F20</f>
        <v>2000</v>
      </c>
      <c r="E19" s="3203">
        <f>Zdravotnictví!H31</f>
        <v>208103.03999999998</v>
      </c>
      <c r="F19" s="3203">
        <f>Zdravotnictví!F38</f>
        <v>3767.33</v>
      </c>
      <c r="G19" s="3203"/>
      <c r="H19" s="3204">
        <f>Zdravotnictví!F54</f>
        <v>44600</v>
      </c>
      <c r="I19" s="3204"/>
      <c r="J19" s="3204">
        <f>Zdravotnictví!F73</f>
        <v>112777.78</v>
      </c>
      <c r="K19" s="3204"/>
      <c r="L19" s="3204"/>
      <c r="M19" s="3210">
        <f t="shared" si="0"/>
        <v>371248.14999999997</v>
      </c>
      <c r="O19" s="3206"/>
    </row>
    <row r="20" spans="1:15" s="3190" customFormat="1" x14ac:dyDescent="0.25">
      <c r="A20" s="3202" t="s">
        <v>2630</v>
      </c>
      <c r="B20" s="3203"/>
      <c r="C20" s="3209"/>
      <c r="D20" s="3204"/>
      <c r="E20" s="3203"/>
      <c r="F20" s="3203">
        <f>Právní!F15</f>
        <v>4750</v>
      </c>
      <c r="G20" s="3203"/>
      <c r="H20" s="3204"/>
      <c r="I20" s="3204"/>
      <c r="J20" s="3204"/>
      <c r="K20" s="3204"/>
      <c r="L20" s="3204"/>
      <c r="M20" s="3210">
        <f t="shared" si="0"/>
        <v>4750</v>
      </c>
      <c r="O20" s="3206"/>
    </row>
    <row r="21" spans="1:15" s="3190" customFormat="1" x14ac:dyDescent="0.25">
      <c r="A21" s="3202" t="s">
        <v>2631</v>
      </c>
      <c r="B21" s="3203"/>
      <c r="C21" s="3204"/>
      <c r="D21" s="3204"/>
      <c r="E21" s="3204"/>
      <c r="F21" s="3204">
        <f>'Územní plán'!F16</f>
        <v>365</v>
      </c>
      <c r="G21" s="3204"/>
      <c r="H21" s="3204"/>
      <c r="I21" s="3204"/>
      <c r="J21" s="3204">
        <f>'Územní plán'!F30</f>
        <v>500</v>
      </c>
      <c r="K21" s="3204"/>
      <c r="L21" s="3204"/>
      <c r="M21" s="3210">
        <f t="shared" si="0"/>
        <v>865</v>
      </c>
      <c r="O21" s="3206"/>
    </row>
    <row r="22" spans="1:15" s="3190" customFormat="1" x14ac:dyDescent="0.25">
      <c r="A22" s="3202" t="s">
        <v>2632</v>
      </c>
      <c r="B22" s="3203"/>
      <c r="C22" s="3204"/>
      <c r="D22" s="3204"/>
      <c r="E22" s="3204"/>
      <c r="F22" s="3204">
        <f>Informatika!F17</f>
        <v>43538.91</v>
      </c>
      <c r="G22" s="3204"/>
      <c r="H22" s="3204"/>
      <c r="I22" s="3204"/>
      <c r="J22" s="3204">
        <f>Informatika!F42</f>
        <v>8500</v>
      </c>
      <c r="K22" s="3204"/>
      <c r="L22" s="3204"/>
      <c r="M22" s="3210">
        <f t="shared" si="0"/>
        <v>52038.91</v>
      </c>
      <c r="O22" s="3206"/>
    </row>
    <row r="23" spans="1:15" s="3190" customFormat="1" x14ac:dyDescent="0.25">
      <c r="A23" s="3202" t="s">
        <v>2633</v>
      </c>
      <c r="B23" s="3203"/>
      <c r="C23" s="3204"/>
      <c r="D23" s="3204"/>
      <c r="E23" s="3204"/>
      <c r="F23" s="3204">
        <f>Investice!F17</f>
        <v>4250</v>
      </c>
      <c r="G23" s="3204"/>
      <c r="H23" s="3204"/>
      <c r="I23" s="3204"/>
      <c r="J23" s="3204">
        <f>Investice!F34</f>
        <v>350</v>
      </c>
      <c r="K23" s="3204">
        <f>Investice!F44</f>
        <v>87462.68</v>
      </c>
      <c r="L23" s="3204"/>
      <c r="M23" s="3210">
        <f t="shared" si="0"/>
        <v>92062.68</v>
      </c>
      <c r="O23" s="3212"/>
    </row>
    <row r="24" spans="1:15" s="3190" customFormat="1" ht="15" x14ac:dyDescent="0.25">
      <c r="A24" s="3208" t="s">
        <v>2634</v>
      </c>
      <c r="B24" s="3203">
        <f>Ředitel!F18</f>
        <v>30804.2</v>
      </c>
      <c r="C24" s="3204">
        <f>Ředitel!F47</f>
        <v>325331.84999999998</v>
      </c>
      <c r="D24" s="3204"/>
      <c r="E24" s="3204"/>
      <c r="F24" s="3204">
        <f>Ředitel!F112</f>
        <v>12400</v>
      </c>
      <c r="G24" s="3204"/>
      <c r="H24" s="3204"/>
      <c r="I24" s="3204"/>
      <c r="J24" s="3204">
        <f>Ředitel!F145</f>
        <v>17000</v>
      </c>
      <c r="K24" s="3204"/>
      <c r="L24" s="3204"/>
      <c r="M24" s="3210">
        <f t="shared" si="0"/>
        <v>385536.05</v>
      </c>
      <c r="N24" s="3213"/>
      <c r="O24" s="3206"/>
    </row>
    <row r="25" spans="1:15" s="3190" customFormat="1" x14ac:dyDescent="0.25">
      <c r="A25" s="3202" t="s">
        <v>2648</v>
      </c>
      <c r="B25" s="3214"/>
      <c r="C25" s="3215"/>
      <c r="D25" s="3215"/>
      <c r="E25" s="3215">
        <f>Odd.Sekret.ředitele!F15</f>
        <v>11500</v>
      </c>
      <c r="F25" s="3215"/>
      <c r="G25" s="3215"/>
      <c r="H25" s="3215"/>
      <c r="I25" s="3215"/>
      <c r="J25" s="3215"/>
      <c r="K25" s="3215"/>
      <c r="L25" s="3215"/>
      <c r="M25" s="3210">
        <f>SUM(B25:L25)</f>
        <v>11500</v>
      </c>
      <c r="O25" s="3206"/>
    </row>
    <row r="26" spans="1:15" s="3190" customFormat="1" ht="13.5" thickBot="1" x14ac:dyDescent="0.3">
      <c r="A26" s="3252" t="s">
        <v>2649</v>
      </c>
      <c r="B26" s="3253"/>
      <c r="C26" s="3253"/>
      <c r="D26" s="3253"/>
      <c r="E26" s="3253"/>
      <c r="F26" s="3253">
        <f>Odd.VZ!F16</f>
        <v>3000</v>
      </c>
      <c r="G26" s="3253"/>
      <c r="H26" s="3253"/>
      <c r="I26" s="3253"/>
      <c r="J26" s="3253"/>
      <c r="K26" s="3253"/>
      <c r="L26" s="3253"/>
      <c r="M26" s="3254">
        <f>SUM(B26:L26)</f>
        <v>3000</v>
      </c>
      <c r="O26" s="3206"/>
    </row>
    <row r="27" spans="1:15" s="3190" customFormat="1" ht="18.75" customHeight="1" thickBot="1" x14ac:dyDescent="0.3">
      <c r="A27" s="3216" t="s">
        <v>2635</v>
      </c>
      <c r="B27" s="3217">
        <f t="shared" ref="B27:M27" si="1">SUM(B11:B26)</f>
        <v>35729</v>
      </c>
      <c r="C27" s="3217">
        <f t="shared" si="1"/>
        <v>325331.84999999998</v>
      </c>
      <c r="D27" s="3217">
        <f t="shared" si="1"/>
        <v>23250</v>
      </c>
      <c r="E27" s="3217">
        <f t="shared" si="1"/>
        <v>1083152.8600000001</v>
      </c>
      <c r="F27" s="3217">
        <f t="shared" si="1"/>
        <v>903642.97999999986</v>
      </c>
      <c r="G27" s="3217">
        <f t="shared" si="1"/>
        <v>11190</v>
      </c>
      <c r="H27" s="3217">
        <f t="shared" si="1"/>
        <v>158755.15</v>
      </c>
      <c r="I27" s="3217">
        <f t="shared" si="1"/>
        <v>43200</v>
      </c>
      <c r="J27" s="3217">
        <f t="shared" si="1"/>
        <v>300920.28000000003</v>
      </c>
      <c r="K27" s="3217">
        <f t="shared" si="1"/>
        <v>180000</v>
      </c>
      <c r="L27" s="3217">
        <f t="shared" si="1"/>
        <v>5800</v>
      </c>
      <c r="M27" s="3218">
        <f t="shared" si="1"/>
        <v>3070972.1199999996</v>
      </c>
    </row>
    <row r="28" spans="1:15" s="3190" customFormat="1" x14ac:dyDescent="0.25">
      <c r="A28" s="3219"/>
      <c r="B28" s="3219"/>
      <c r="C28" s="3219"/>
      <c r="D28" s="3219"/>
      <c r="E28" s="3219"/>
      <c r="F28" s="3219"/>
      <c r="G28" s="3219"/>
      <c r="H28" s="3219"/>
      <c r="I28" s="3219"/>
      <c r="J28" s="3219"/>
      <c r="K28" s="3220"/>
      <c r="L28" s="3219"/>
      <c r="N28" s="3221"/>
      <c r="O28" s="3221"/>
    </row>
    <row r="29" spans="1:15" s="3190" customFormat="1" x14ac:dyDescent="0.25">
      <c r="A29" s="3219"/>
      <c r="B29" s="3219"/>
      <c r="C29" s="3219"/>
      <c r="D29" s="3219"/>
      <c r="E29" s="3219"/>
      <c r="F29" s="3219"/>
      <c r="G29" s="3219"/>
      <c r="H29" s="3219"/>
      <c r="I29" s="3219"/>
      <c r="J29" s="3219"/>
      <c r="K29" s="3220"/>
      <c r="L29" s="3219"/>
      <c r="N29" s="3221"/>
      <c r="O29" s="3221"/>
    </row>
    <row r="30" spans="1:15" s="3190" customFormat="1" x14ac:dyDescent="0.25">
      <c r="A30" s="3219"/>
      <c r="B30" s="3219"/>
      <c r="C30" s="3219"/>
      <c r="D30" s="3219"/>
      <c r="E30" s="3219"/>
      <c r="F30" s="3219"/>
      <c r="G30" s="3219"/>
      <c r="H30" s="3219"/>
      <c r="I30" s="3219"/>
      <c r="J30" s="3219"/>
      <c r="K30" s="3220"/>
      <c r="L30" s="3219"/>
      <c r="N30" s="3221"/>
      <c r="O30" s="3221"/>
    </row>
    <row r="31" spans="1:15" s="3190" customFormat="1" x14ac:dyDescent="0.25">
      <c r="A31" s="3219"/>
      <c r="B31" s="3219"/>
      <c r="C31" s="3219"/>
      <c r="D31" s="3219"/>
      <c r="E31" s="3219"/>
      <c r="F31" s="3219"/>
      <c r="G31" s="3219"/>
      <c r="H31" s="3219"/>
      <c r="I31" s="3219"/>
      <c r="J31" s="3219"/>
      <c r="K31" s="3220"/>
      <c r="L31" s="3219"/>
      <c r="N31" s="3221"/>
      <c r="O31" s="3221"/>
    </row>
    <row r="32" spans="1:15" s="3190" customFormat="1" x14ac:dyDescent="0.25">
      <c r="A32" s="3219"/>
      <c r="B32" s="3219"/>
      <c r="C32" s="3219"/>
      <c r="D32" s="3219"/>
      <c r="E32" s="3219"/>
      <c r="F32" s="3219"/>
      <c r="G32" s="3219"/>
      <c r="H32" s="3219"/>
      <c r="I32" s="3219"/>
      <c r="J32" s="3219"/>
      <c r="K32" s="3220"/>
      <c r="L32" s="3219"/>
      <c r="N32" s="3221"/>
      <c r="O32" s="3221"/>
    </row>
    <row r="33" spans="1:15" s="3190" customFormat="1" x14ac:dyDescent="0.25">
      <c r="A33" s="3219"/>
      <c r="B33" s="3219"/>
      <c r="C33" s="3219"/>
      <c r="D33" s="3219"/>
      <c r="E33" s="3219"/>
      <c r="F33" s="3219"/>
      <c r="G33" s="3219"/>
      <c r="H33" s="3219"/>
      <c r="I33" s="3219"/>
      <c r="J33" s="3219"/>
      <c r="K33" s="3220"/>
      <c r="L33" s="3219"/>
      <c r="N33" s="3221"/>
      <c r="O33" s="3221"/>
    </row>
    <row r="34" spans="1:15" s="3190" customFormat="1" x14ac:dyDescent="0.25">
      <c r="A34" s="3219"/>
      <c r="B34" s="3219"/>
      <c r="C34" s="3219"/>
      <c r="D34" s="3219"/>
      <c r="E34" s="3219"/>
      <c r="F34" s="3219"/>
      <c r="G34" s="3219"/>
      <c r="H34" s="3219"/>
      <c r="I34" s="3219"/>
      <c r="J34" s="3219"/>
      <c r="K34" s="3220"/>
      <c r="L34" s="3219"/>
      <c r="N34" s="3221"/>
      <c r="O34" s="3221"/>
    </row>
    <row r="35" spans="1:15" s="3190" customFormat="1" x14ac:dyDescent="0.25">
      <c r="A35" s="3219"/>
      <c r="B35" s="3219"/>
      <c r="C35" s="3219"/>
      <c r="D35" s="3219"/>
      <c r="E35" s="3219"/>
      <c r="F35" s="3219"/>
      <c r="G35" s="3219"/>
      <c r="H35" s="3219"/>
      <c r="I35" s="3219"/>
      <c r="J35" s="3219"/>
      <c r="K35" s="3220"/>
      <c r="L35" s="3219"/>
      <c r="N35" s="3221"/>
      <c r="O35" s="3221"/>
    </row>
    <row r="36" spans="1:15" s="3190" customFormat="1" x14ac:dyDescent="0.25">
      <c r="A36" s="3219"/>
      <c r="B36" s="3219"/>
      <c r="C36" s="3219"/>
      <c r="D36" s="3219"/>
      <c r="E36" s="3219"/>
      <c r="F36" s="3219"/>
      <c r="G36" s="3219"/>
      <c r="H36" s="3219"/>
      <c r="I36" s="3219"/>
      <c r="J36" s="3219"/>
      <c r="K36" s="3220"/>
      <c r="L36" s="3219"/>
      <c r="N36" s="3221"/>
      <c r="O36" s="3221"/>
    </row>
    <row r="37" spans="1:15" s="3190" customFormat="1" x14ac:dyDescent="0.25">
      <c r="A37" s="3219"/>
      <c r="B37" s="3219"/>
      <c r="C37" s="3219"/>
      <c r="D37" s="3219"/>
      <c r="E37" s="3219"/>
      <c r="F37" s="3219"/>
      <c r="G37" s="3219"/>
      <c r="H37" s="3219"/>
      <c r="I37" s="3219"/>
      <c r="J37" s="3219"/>
      <c r="K37" s="3220"/>
      <c r="L37" s="3219"/>
      <c r="N37" s="3221"/>
      <c r="O37" s="3221"/>
    </row>
    <row r="38" spans="1:15" s="3190" customFormat="1" x14ac:dyDescent="0.25">
      <c r="A38" s="3219"/>
      <c r="B38" s="3219"/>
      <c r="C38" s="3219"/>
      <c r="D38" s="3219"/>
      <c r="E38" s="3219"/>
      <c r="F38" s="3219"/>
      <c r="G38" s="3219"/>
      <c r="H38" s="3219"/>
      <c r="I38" s="3219"/>
      <c r="J38" s="3219"/>
      <c r="K38" s="3220"/>
      <c r="L38" s="3219"/>
      <c r="N38" s="3221"/>
      <c r="O38" s="3221"/>
    </row>
    <row r="39" spans="1:15" s="3190" customFormat="1" x14ac:dyDescent="0.25">
      <c r="A39" s="3219"/>
      <c r="B39" s="3219"/>
      <c r="C39" s="3219"/>
      <c r="D39" s="3219"/>
      <c r="E39" s="3219"/>
      <c r="F39" s="3219"/>
      <c r="G39" s="3219"/>
      <c r="H39" s="3219"/>
      <c r="I39" s="3219"/>
      <c r="J39" s="3219"/>
      <c r="K39" s="3220"/>
      <c r="L39" s="3219"/>
      <c r="N39" s="3221"/>
      <c r="O39" s="3221"/>
    </row>
    <row r="40" spans="1:15" s="3190" customFormat="1" x14ac:dyDescent="0.25">
      <c r="A40" s="3219"/>
      <c r="B40" s="3219"/>
      <c r="C40" s="3219"/>
      <c r="D40" s="3219"/>
      <c r="E40" s="3219"/>
      <c r="F40" s="3219"/>
      <c r="G40" s="3219"/>
      <c r="H40" s="3219"/>
      <c r="I40" s="3219"/>
      <c r="J40" s="3219"/>
      <c r="K40" s="3220"/>
      <c r="L40" s="3219"/>
      <c r="N40" s="3221"/>
      <c r="O40" s="3221"/>
    </row>
    <row r="41" spans="1:15" s="3190" customFormat="1" x14ac:dyDescent="0.25">
      <c r="A41" s="3219"/>
      <c r="B41" s="3219"/>
      <c r="C41" s="3219"/>
      <c r="D41" s="3219"/>
      <c r="E41" s="3219"/>
      <c r="F41" s="3219"/>
      <c r="G41" s="3219"/>
      <c r="H41" s="3219"/>
      <c r="I41" s="3219"/>
      <c r="J41" s="3219"/>
      <c r="K41" s="3220"/>
      <c r="L41" s="3219"/>
      <c r="N41" s="3221"/>
      <c r="O41" s="3221"/>
    </row>
    <row r="42" spans="1:15" s="3190" customFormat="1" x14ac:dyDescent="0.25">
      <c r="A42" s="3219"/>
      <c r="B42" s="3219"/>
      <c r="C42" s="3219"/>
      <c r="D42" s="3219"/>
      <c r="E42" s="3219"/>
      <c r="F42" s="3219"/>
      <c r="G42" s="3219"/>
      <c r="H42" s="3219"/>
      <c r="I42" s="3219"/>
      <c r="J42" s="3219"/>
      <c r="K42" s="3220"/>
      <c r="L42" s="3219"/>
      <c r="N42" s="3221"/>
      <c r="O42" s="3221"/>
    </row>
    <row r="43" spans="1:15" s="3190" customFormat="1" x14ac:dyDescent="0.25">
      <c r="A43" s="3219"/>
      <c r="B43" s="3219"/>
      <c r="C43" s="3219"/>
      <c r="D43" s="3219"/>
      <c r="E43" s="3219"/>
      <c r="F43" s="3219"/>
      <c r="G43" s="3219"/>
      <c r="H43" s="3219"/>
      <c r="I43" s="3219"/>
      <c r="J43" s="3219"/>
      <c r="K43" s="3220"/>
      <c r="L43" s="3219"/>
      <c r="N43" s="3221"/>
      <c r="O43" s="3221"/>
    </row>
    <row r="44" spans="1:15" s="3190" customFormat="1" x14ac:dyDescent="0.25">
      <c r="A44" s="3219"/>
      <c r="B44" s="3219"/>
      <c r="C44" s="3219"/>
      <c r="D44" s="3219"/>
      <c r="E44" s="3219"/>
      <c r="F44" s="3219"/>
      <c r="G44" s="3219"/>
      <c r="H44" s="3219"/>
      <c r="I44" s="3219"/>
      <c r="J44" s="3219"/>
      <c r="K44" s="3220"/>
      <c r="L44" s="3219"/>
      <c r="N44" s="3221"/>
      <c r="O44" s="3221"/>
    </row>
    <row r="45" spans="1:15" s="3190" customFormat="1" x14ac:dyDescent="0.25">
      <c r="A45" s="3219"/>
      <c r="B45" s="3219"/>
      <c r="C45" s="3219"/>
      <c r="D45" s="3219"/>
      <c r="E45" s="3219"/>
      <c r="F45" s="3219"/>
      <c r="G45" s="3219"/>
      <c r="H45" s="3219"/>
      <c r="I45" s="3219"/>
      <c r="J45" s="3219"/>
      <c r="K45" s="3220"/>
      <c r="L45" s="3219"/>
      <c r="N45" s="3221"/>
      <c r="O45" s="3221"/>
    </row>
    <row r="46" spans="1:15" s="3190" customFormat="1" x14ac:dyDescent="0.25">
      <c r="A46" s="3219"/>
      <c r="B46" s="3219"/>
      <c r="C46" s="3219"/>
      <c r="D46" s="3219"/>
      <c r="E46" s="3219"/>
      <c r="F46" s="3219"/>
      <c r="G46" s="3219"/>
      <c r="H46" s="3219"/>
      <c r="I46" s="3219"/>
      <c r="J46" s="3219"/>
      <c r="K46" s="3220"/>
      <c r="L46" s="3219"/>
      <c r="N46" s="3221"/>
      <c r="O46" s="3221"/>
    </row>
    <row r="47" spans="1:15" s="3190" customFormat="1" x14ac:dyDescent="0.25">
      <c r="A47" s="3219"/>
      <c r="B47" s="3219"/>
      <c r="C47" s="3219"/>
      <c r="D47" s="3219"/>
      <c r="E47" s="3219"/>
      <c r="F47" s="3219"/>
      <c r="G47" s="3219"/>
      <c r="H47" s="3219"/>
      <c r="I47" s="3219"/>
      <c r="J47" s="3219"/>
      <c r="K47" s="3220"/>
      <c r="L47" s="3219"/>
      <c r="N47" s="3221"/>
      <c r="O47" s="3221"/>
    </row>
    <row r="48" spans="1:15" x14ac:dyDescent="0.2">
      <c r="A48" s="3506" t="s">
        <v>2647</v>
      </c>
      <c r="B48" s="3506"/>
      <c r="C48" s="3506"/>
      <c r="D48" s="3506"/>
      <c r="E48" s="3506"/>
      <c r="F48" s="3506"/>
      <c r="G48" s="3506"/>
      <c r="H48" s="3506"/>
      <c r="I48" s="3506"/>
      <c r="J48" s="3506"/>
      <c r="K48" s="3222"/>
      <c r="L48" s="3181"/>
      <c r="M48" s="3181"/>
    </row>
    <row r="49" spans="1:15" x14ac:dyDescent="0.2">
      <c r="A49" s="3182"/>
      <c r="B49" s="3182"/>
      <c r="C49" s="3182"/>
      <c r="D49" s="3182"/>
      <c r="E49" s="3182"/>
      <c r="F49" s="3182"/>
      <c r="G49" s="3182"/>
      <c r="H49" s="3182"/>
      <c r="I49" s="3182"/>
      <c r="J49" s="3182"/>
      <c r="K49" s="3183"/>
      <c r="L49" s="3182"/>
      <c r="M49" s="3182"/>
    </row>
    <row r="50" spans="1:15" ht="13.5" thickBot="1" x14ac:dyDescent="0.25">
      <c r="C50" s="3223"/>
      <c r="H50" s="3185"/>
      <c r="I50" s="3185" t="s">
        <v>881</v>
      </c>
    </row>
    <row r="51" spans="1:15" s="3190" customFormat="1" x14ac:dyDescent="0.25">
      <c r="A51" s="3500">
        <v>2021</v>
      </c>
      <c r="B51" s="3224">
        <v>925</v>
      </c>
      <c r="C51" s="3224">
        <v>926</v>
      </c>
      <c r="D51" s="3224">
        <v>931</v>
      </c>
      <c r="E51" s="3225">
        <v>932</v>
      </c>
      <c r="F51" s="3225">
        <v>934</v>
      </c>
      <c r="G51" s="3189" t="s">
        <v>2636</v>
      </c>
      <c r="H51" s="3259" t="s">
        <v>2636</v>
      </c>
      <c r="I51" s="3263" t="s">
        <v>2637</v>
      </c>
      <c r="K51" s="3221"/>
      <c r="M51" s="3226"/>
      <c r="N51" s="3221"/>
    </row>
    <row r="52" spans="1:15" s="3195" customFormat="1" ht="21" customHeight="1" thickBot="1" x14ac:dyDescent="0.3">
      <c r="A52" s="3501"/>
      <c r="B52" s="3191" t="s">
        <v>2638</v>
      </c>
      <c r="C52" s="3192" t="s">
        <v>2463</v>
      </c>
      <c r="D52" s="3192" t="s">
        <v>2465</v>
      </c>
      <c r="E52" s="3227" t="s">
        <v>2639</v>
      </c>
      <c r="F52" s="3227" t="s">
        <v>2470</v>
      </c>
      <c r="G52" s="3194" t="s">
        <v>2640</v>
      </c>
      <c r="H52" s="3260" t="s">
        <v>76</v>
      </c>
      <c r="I52" s="3264" t="s">
        <v>2487</v>
      </c>
      <c r="K52" s="3196"/>
      <c r="M52" s="3228"/>
      <c r="N52" s="3196"/>
      <c r="O52" s="3229"/>
    </row>
    <row r="53" spans="1:15" s="3190" customFormat="1" x14ac:dyDescent="0.25">
      <c r="A53" s="3197" t="s">
        <v>2621</v>
      </c>
      <c r="B53" s="3230"/>
      <c r="C53" s="3231">
        <f>Hejtman!F147</f>
        <v>0</v>
      </c>
      <c r="D53" s="3232">
        <f>Hejtman!F158</f>
        <v>10000</v>
      </c>
      <c r="E53" s="3232"/>
      <c r="F53" s="3232"/>
      <c r="G53" s="3233">
        <f t="shared" ref="G53:G69" si="2">SUM(B53:F53)</f>
        <v>10000</v>
      </c>
      <c r="H53" s="3261">
        <f t="shared" ref="H53:H68" si="3">M11+G53</f>
        <v>41643</v>
      </c>
      <c r="I53" s="3265"/>
      <c r="K53" s="3234"/>
      <c r="L53" s="3235"/>
      <c r="O53" s="3236"/>
    </row>
    <row r="54" spans="1:15" s="3190" customFormat="1" x14ac:dyDescent="0.25">
      <c r="A54" s="3202" t="s">
        <v>2622</v>
      </c>
      <c r="B54" s="3237"/>
      <c r="C54" s="3238">
        <f>Rozvoj!F153</f>
        <v>0</v>
      </c>
      <c r="D54" s="3238"/>
      <c r="E54" s="3238"/>
      <c r="F54" s="3238"/>
      <c r="G54" s="3233">
        <f t="shared" si="2"/>
        <v>0</v>
      </c>
      <c r="H54" s="3261">
        <f t="shared" si="3"/>
        <v>35826.83</v>
      </c>
      <c r="I54" s="3266"/>
      <c r="K54" s="3221"/>
      <c r="O54" s="3236"/>
    </row>
    <row r="55" spans="1:15" s="3190" customFormat="1" x14ac:dyDescent="0.25">
      <c r="A55" s="3202" t="s">
        <v>2623</v>
      </c>
      <c r="B55" s="3214"/>
      <c r="C55" s="3215">
        <f>Ekonomika!F81</f>
        <v>83113.63</v>
      </c>
      <c r="D55" s="3215"/>
      <c r="E55" s="3215"/>
      <c r="F55" s="3215"/>
      <c r="G55" s="3233">
        <f t="shared" si="2"/>
        <v>83113.63</v>
      </c>
      <c r="H55" s="3261">
        <f t="shared" si="3"/>
        <v>143653.63</v>
      </c>
      <c r="I55" s="3267">
        <f>Ekonomika!F54</f>
        <v>76435</v>
      </c>
      <c r="K55" s="3221"/>
      <c r="L55" s="3207"/>
      <c r="O55" s="3236"/>
    </row>
    <row r="56" spans="1:15" s="3190" customFormat="1" x14ac:dyDescent="0.25">
      <c r="A56" s="3208" t="s">
        <v>2624</v>
      </c>
      <c r="B56" s="3214"/>
      <c r="C56" s="3204">
        <f>OŠMTSV!F223</f>
        <v>0</v>
      </c>
      <c r="D56" s="3214"/>
      <c r="E56" s="3214"/>
      <c r="F56" s="3215"/>
      <c r="G56" s="3233">
        <f t="shared" si="2"/>
        <v>0</v>
      </c>
      <c r="H56" s="3261">
        <f t="shared" si="3"/>
        <v>326056.84999999998</v>
      </c>
      <c r="I56" s="3240" t="s">
        <v>2641</v>
      </c>
      <c r="K56" s="3221"/>
      <c r="O56" s="3236"/>
    </row>
    <row r="57" spans="1:15" s="3190" customFormat="1" x14ac:dyDescent="0.25">
      <c r="A57" s="3202" t="s">
        <v>2642</v>
      </c>
      <c r="B57" s="3203"/>
      <c r="C57" s="3204">
        <f>Sociální!F137</f>
        <v>0</v>
      </c>
      <c r="D57" s="3203"/>
      <c r="E57" s="3203"/>
      <c r="F57" s="3204"/>
      <c r="G57" s="3233">
        <f t="shared" si="2"/>
        <v>0</v>
      </c>
      <c r="H57" s="3261">
        <f t="shared" si="3"/>
        <v>195673.16999999998</v>
      </c>
      <c r="I57" s="3239"/>
      <c r="K57" s="3221"/>
      <c r="O57" s="3236"/>
    </row>
    <row r="58" spans="1:15" s="3190" customFormat="1" x14ac:dyDescent="0.25">
      <c r="A58" s="3202" t="s">
        <v>2626</v>
      </c>
      <c r="B58" s="3203"/>
      <c r="C58" s="3204">
        <f>Doprava!F141</f>
        <v>0</v>
      </c>
      <c r="D58" s="3203"/>
      <c r="E58" s="3203"/>
      <c r="F58" s="3204"/>
      <c r="G58" s="3233">
        <f t="shared" si="2"/>
        <v>0</v>
      </c>
      <c r="H58" s="3261">
        <f t="shared" si="3"/>
        <v>1308794.1399999999</v>
      </c>
      <c r="I58" s="3239"/>
      <c r="K58" s="3221"/>
      <c r="O58" s="3236"/>
    </row>
    <row r="59" spans="1:15" s="3190" customFormat="1" x14ac:dyDescent="0.25">
      <c r="A59" s="3202" t="s">
        <v>2627</v>
      </c>
      <c r="B59" s="3203"/>
      <c r="C59" s="3204">
        <f>Kultura!F163</f>
        <v>0</v>
      </c>
      <c r="D59" s="3203"/>
      <c r="E59" s="3203"/>
      <c r="F59" s="3204"/>
      <c r="G59" s="3233">
        <f t="shared" si="2"/>
        <v>0</v>
      </c>
      <c r="H59" s="3261">
        <f t="shared" si="3"/>
        <v>169286.49</v>
      </c>
      <c r="I59" s="3239"/>
      <c r="K59" s="3221"/>
      <c r="O59" s="3236"/>
    </row>
    <row r="60" spans="1:15" s="3190" customFormat="1" x14ac:dyDescent="0.25">
      <c r="A60" s="3202" t="s">
        <v>2628</v>
      </c>
      <c r="B60" s="3203"/>
      <c r="C60" s="3204">
        <f>ŽP!F134</f>
        <v>0</v>
      </c>
      <c r="D60" s="3203"/>
      <c r="E60" s="3203">
        <f>ŽP!F146</f>
        <v>25800</v>
      </c>
      <c r="F60" s="3204">
        <f>ŽP!F160</f>
        <v>2000</v>
      </c>
      <c r="G60" s="3233">
        <f t="shared" si="2"/>
        <v>27800</v>
      </c>
      <c r="H60" s="3261">
        <f t="shared" si="3"/>
        <v>49950.85</v>
      </c>
      <c r="I60" s="3239"/>
      <c r="K60" s="3221"/>
      <c r="O60" s="3236"/>
    </row>
    <row r="61" spans="1:15" s="3190" customFormat="1" x14ac:dyDescent="0.25">
      <c r="A61" s="3202" t="s">
        <v>2629</v>
      </c>
      <c r="B61" s="3203"/>
      <c r="C61" s="3204">
        <f>Zdravotnictví!F83</f>
        <v>0</v>
      </c>
      <c r="D61" s="3203"/>
      <c r="E61" s="3203"/>
      <c r="F61" s="3204"/>
      <c r="G61" s="3233">
        <f t="shared" si="2"/>
        <v>0</v>
      </c>
      <c r="H61" s="3261">
        <f t="shared" si="3"/>
        <v>371248.14999999997</v>
      </c>
      <c r="I61" s="3239"/>
      <c r="K61" s="3221"/>
      <c r="O61" s="3236"/>
    </row>
    <row r="62" spans="1:15" s="3190" customFormat="1" x14ac:dyDescent="0.25">
      <c r="A62" s="3202" t="s">
        <v>2630</v>
      </c>
      <c r="B62" s="3203"/>
      <c r="C62" s="3204"/>
      <c r="D62" s="3203"/>
      <c r="E62" s="3203"/>
      <c r="F62" s="3204"/>
      <c r="G62" s="3233">
        <f t="shared" si="2"/>
        <v>0</v>
      </c>
      <c r="H62" s="3261">
        <f t="shared" si="3"/>
        <v>4750</v>
      </c>
      <c r="I62" s="3239"/>
      <c r="K62" s="3221"/>
      <c r="O62" s="3236"/>
    </row>
    <row r="63" spans="1:15" s="3190" customFormat="1" x14ac:dyDescent="0.25">
      <c r="A63" s="3202" t="s">
        <v>2631</v>
      </c>
      <c r="B63" s="3203"/>
      <c r="C63" s="3204"/>
      <c r="D63" s="3204"/>
      <c r="E63" s="3204"/>
      <c r="F63" s="3204"/>
      <c r="G63" s="3233">
        <f t="shared" si="2"/>
        <v>0</v>
      </c>
      <c r="H63" s="3261">
        <f t="shared" si="3"/>
        <v>865</v>
      </c>
      <c r="I63" s="3239"/>
      <c r="K63" s="3221"/>
      <c r="O63" s="3236"/>
    </row>
    <row r="64" spans="1:15" s="3190" customFormat="1" x14ac:dyDescent="0.25">
      <c r="A64" s="3202" t="s">
        <v>2632</v>
      </c>
      <c r="B64" s="3203"/>
      <c r="C64" s="3204"/>
      <c r="D64" s="3204"/>
      <c r="E64" s="3204"/>
      <c r="F64" s="3204"/>
      <c r="G64" s="3233">
        <f t="shared" si="2"/>
        <v>0</v>
      </c>
      <c r="H64" s="3261">
        <f t="shared" si="3"/>
        <v>52038.91</v>
      </c>
      <c r="I64" s="3239"/>
      <c r="K64" s="3221"/>
      <c r="O64" s="3236"/>
    </row>
    <row r="65" spans="1:15" s="3190" customFormat="1" x14ac:dyDescent="0.25">
      <c r="A65" s="3202" t="s">
        <v>2633</v>
      </c>
      <c r="B65" s="3203"/>
      <c r="C65" s="3204"/>
      <c r="D65" s="3204"/>
      <c r="E65" s="3204"/>
      <c r="F65" s="3204"/>
      <c r="G65" s="3233">
        <f t="shared" si="2"/>
        <v>0</v>
      </c>
      <c r="H65" s="3261">
        <f t="shared" si="3"/>
        <v>92062.68</v>
      </c>
      <c r="I65" s="3239"/>
      <c r="K65" s="3221"/>
      <c r="O65" s="3236"/>
    </row>
    <row r="66" spans="1:15" s="3190" customFormat="1" x14ac:dyDescent="0.25">
      <c r="A66" s="3208" t="s">
        <v>2634</v>
      </c>
      <c r="B66" s="3203">
        <f>Ředitel!F163</f>
        <v>9156.24</v>
      </c>
      <c r="C66" s="3204"/>
      <c r="D66" s="3204"/>
      <c r="E66" s="3204"/>
      <c r="F66" s="3204"/>
      <c r="G66" s="3210">
        <f t="shared" si="2"/>
        <v>9156.24</v>
      </c>
      <c r="H66" s="3261">
        <f t="shared" si="3"/>
        <v>394692.29</v>
      </c>
      <c r="I66" s="3239"/>
      <c r="K66" s="3221"/>
      <c r="O66" s="3236"/>
    </row>
    <row r="67" spans="1:15" s="3190" customFormat="1" x14ac:dyDescent="0.25">
      <c r="A67" s="3202" t="s">
        <v>2648</v>
      </c>
      <c r="B67" s="3214"/>
      <c r="C67" s="3215"/>
      <c r="D67" s="3215"/>
      <c r="E67" s="3215"/>
      <c r="F67" s="3215"/>
      <c r="G67" s="3210">
        <f t="shared" si="2"/>
        <v>0</v>
      </c>
      <c r="H67" s="3261">
        <f t="shared" si="3"/>
        <v>11500</v>
      </c>
      <c r="I67" s="3239"/>
      <c r="K67" s="3221"/>
      <c r="O67" s="3236"/>
    </row>
    <row r="68" spans="1:15" s="3190" customFormat="1" ht="13.5" thickBot="1" x14ac:dyDescent="0.3">
      <c r="A68" s="3252" t="s">
        <v>2649</v>
      </c>
      <c r="B68" s="3253"/>
      <c r="C68" s="3256"/>
      <c r="D68" s="3256"/>
      <c r="E68" s="3256"/>
      <c r="F68" s="3256"/>
      <c r="G68" s="3257">
        <f t="shared" si="2"/>
        <v>0</v>
      </c>
      <c r="H68" s="3261">
        <f t="shared" si="3"/>
        <v>3000</v>
      </c>
      <c r="I68" s="3258"/>
      <c r="K68" s="3221"/>
      <c r="O68" s="3236"/>
    </row>
    <row r="69" spans="1:15" s="3190" customFormat="1" ht="18.75" customHeight="1" thickBot="1" x14ac:dyDescent="0.3">
      <c r="A69" s="3216" t="s">
        <v>2635</v>
      </c>
      <c r="B69" s="3217">
        <f>SUM(B53:B68)</f>
        <v>9156.24</v>
      </c>
      <c r="C69" s="3241">
        <f>SUM(C53:C68)</f>
        <v>83113.63</v>
      </c>
      <c r="D69" s="3241">
        <f>SUM(D53:D68)</f>
        <v>10000</v>
      </c>
      <c r="E69" s="3241">
        <f>SUM(E53:E68)</f>
        <v>25800</v>
      </c>
      <c r="F69" s="3241">
        <f>SUM(F53:F68)</f>
        <v>2000</v>
      </c>
      <c r="G69" s="3218">
        <f t="shared" si="2"/>
        <v>130069.87000000001</v>
      </c>
      <c r="H69" s="3262">
        <f>SUM(H53:H68)</f>
        <v>3201041.99</v>
      </c>
      <c r="I69" s="3268">
        <f>SUM(I53:I66)</f>
        <v>76435</v>
      </c>
      <c r="K69" s="3221"/>
      <c r="O69" s="3236"/>
    </row>
    <row r="70" spans="1:15" x14ac:dyDescent="0.2">
      <c r="A70" s="3242"/>
      <c r="I70" s="3178"/>
      <c r="O70" s="3243"/>
    </row>
    <row r="71" spans="1:15" s="3243" customFormat="1" ht="11.25" x14ac:dyDescent="0.2">
      <c r="A71" s="3242"/>
      <c r="B71" s="3244"/>
      <c r="C71" s="3244"/>
      <c r="D71" s="3244"/>
      <c r="E71" s="3244"/>
      <c r="F71" s="3244"/>
      <c r="G71" s="3244"/>
      <c r="I71" s="3244"/>
      <c r="K71" s="3244"/>
      <c r="N71" s="3244"/>
    </row>
    <row r="72" spans="1:15" s="3243" customFormat="1" ht="11.25" x14ac:dyDescent="0.2">
      <c r="A72" s="3242"/>
      <c r="B72" s="3244"/>
      <c r="C72" s="3244"/>
      <c r="D72" s="3244"/>
      <c r="E72" s="3244"/>
      <c r="F72" s="3244"/>
      <c r="G72" s="3244"/>
      <c r="I72" s="3244"/>
      <c r="K72" s="3244"/>
      <c r="N72" s="3244"/>
    </row>
    <row r="73" spans="1:15" x14ac:dyDescent="0.2">
      <c r="A73" s="3245" t="s">
        <v>2651</v>
      </c>
      <c r="B73" s="3245"/>
      <c r="C73" s="3245"/>
      <c r="D73" s="3245"/>
      <c r="E73" s="3245"/>
      <c r="F73" s="3245"/>
      <c r="G73" s="3245"/>
    </row>
    <row r="74" spans="1:15" x14ac:dyDescent="0.2">
      <c r="A74" s="3246"/>
      <c r="B74" s="3246"/>
      <c r="C74" s="3246"/>
      <c r="D74" s="3246"/>
      <c r="E74" s="3246"/>
      <c r="F74" s="3246"/>
      <c r="G74" s="3246"/>
      <c r="H74" s="3178"/>
      <c r="I74" s="3178"/>
      <c r="N74" s="3244"/>
    </row>
    <row r="75" spans="1:15" x14ac:dyDescent="0.2">
      <c r="A75" s="3242"/>
      <c r="F75" s="3185"/>
      <c r="G75" s="3185"/>
      <c r="H75" s="3247"/>
      <c r="I75" s="3247" t="s">
        <v>73</v>
      </c>
      <c r="N75" s="3244"/>
    </row>
    <row r="76" spans="1:15" x14ac:dyDescent="0.2">
      <c r="A76" s="3498" t="s">
        <v>2652</v>
      </c>
      <c r="B76" s="3498"/>
      <c r="C76" s="3498"/>
      <c r="D76" s="3498"/>
      <c r="E76" s="3498"/>
      <c r="F76" s="3498"/>
      <c r="G76" s="3255"/>
      <c r="H76" s="3502">
        <f>'Příjmy ZU a SU '!G52</f>
        <v>3277476.9899999998</v>
      </c>
      <c r="I76" s="3503"/>
    </row>
    <row r="77" spans="1:15" x14ac:dyDescent="0.2">
      <c r="A77" s="3498" t="s">
        <v>2653</v>
      </c>
      <c r="B77" s="3498"/>
      <c r="C77" s="3498"/>
      <c r="D77" s="3498"/>
      <c r="E77" s="3498"/>
      <c r="F77" s="3498"/>
      <c r="G77" s="3248"/>
      <c r="H77" s="3504">
        <f>-H69</f>
        <v>-3201041.99</v>
      </c>
      <c r="I77" s="3504"/>
      <c r="K77" s="3249"/>
    </row>
    <row r="78" spans="1:15" x14ac:dyDescent="0.2">
      <c r="A78" s="3498" t="s">
        <v>2654</v>
      </c>
      <c r="B78" s="3498"/>
      <c r="C78" s="3498"/>
      <c r="D78" s="3498"/>
      <c r="E78" s="3498"/>
      <c r="F78" s="3498"/>
      <c r="G78" s="3248"/>
      <c r="H78" s="3505">
        <f>H76+H77</f>
        <v>76434.999999999534</v>
      </c>
      <c r="I78" s="3505"/>
      <c r="K78" s="3249"/>
    </row>
    <row r="79" spans="1:15" x14ac:dyDescent="0.2">
      <c r="A79" s="3250" t="s">
        <v>2643</v>
      </c>
      <c r="B79" s="3250"/>
      <c r="C79" s="3250"/>
      <c r="D79" s="3250"/>
      <c r="E79" s="3250"/>
      <c r="F79" s="3250"/>
      <c r="G79" s="3250"/>
      <c r="H79" s="3497">
        <f>-Ekonomika!F55</f>
        <v>-46875</v>
      </c>
      <c r="I79" s="3497"/>
      <c r="K79" s="3249"/>
    </row>
    <row r="80" spans="1:15" x14ac:dyDescent="0.2">
      <c r="A80" s="3250" t="s">
        <v>2644</v>
      </c>
      <c r="B80" s="3250"/>
      <c r="C80" s="3250"/>
      <c r="D80" s="3250"/>
      <c r="E80" s="3250"/>
      <c r="F80" s="3250"/>
      <c r="G80" s="3250"/>
      <c r="H80" s="3497">
        <f>-Ekonomika!F56</f>
        <v>-29560</v>
      </c>
      <c r="I80" s="3497"/>
      <c r="K80" s="3249"/>
    </row>
    <row r="81" spans="1:14" x14ac:dyDescent="0.2">
      <c r="A81" s="3498" t="s">
        <v>2655</v>
      </c>
      <c r="B81" s="3498"/>
      <c r="C81" s="3498"/>
      <c r="D81" s="3498"/>
      <c r="E81" s="3498"/>
      <c r="F81" s="3498"/>
      <c r="G81" s="3248"/>
      <c r="H81" s="3499">
        <f>H78+H79+H80</f>
        <v>-4.6566128730773926E-10</v>
      </c>
      <c r="I81" s="3499"/>
      <c r="K81" s="3249"/>
      <c r="N81" s="3244"/>
    </row>
    <row r="82" spans="1:14" x14ac:dyDescent="0.2">
      <c r="F82" s="3251"/>
      <c r="G82" s="3251"/>
      <c r="H82" s="3178"/>
      <c r="I82" s="3178"/>
    </row>
    <row r="83" spans="1:14" x14ac:dyDescent="0.2">
      <c r="H83" s="3178"/>
      <c r="I83" s="3178"/>
    </row>
    <row r="84" spans="1:14" x14ac:dyDescent="0.2">
      <c r="H84" s="3178"/>
      <c r="I84" s="3178"/>
    </row>
    <row r="85" spans="1:14" x14ac:dyDescent="0.2">
      <c r="A85" s="3244"/>
      <c r="H85" s="3178"/>
      <c r="I85" s="3178"/>
    </row>
    <row r="86" spans="1:14" x14ac:dyDescent="0.2">
      <c r="A86" s="3243"/>
    </row>
    <row r="87" spans="1:14" x14ac:dyDescent="0.2">
      <c r="A87" s="3244"/>
    </row>
    <row r="88" spans="1:14" x14ac:dyDescent="0.2">
      <c r="A88" s="3243"/>
    </row>
    <row r="89" spans="1:14" x14ac:dyDescent="0.2">
      <c r="A89" s="3243"/>
    </row>
    <row r="90" spans="1:14" x14ac:dyDescent="0.2">
      <c r="A90" s="3243"/>
    </row>
    <row r="91" spans="1:14" x14ac:dyDescent="0.2">
      <c r="A91" s="3243"/>
    </row>
    <row r="92" spans="1:14" x14ac:dyDescent="0.2">
      <c r="A92" s="3243"/>
    </row>
  </sheetData>
  <mergeCells count="17">
    <mergeCell ref="A48:J48"/>
    <mergeCell ref="A1:M1"/>
    <mergeCell ref="A4:M4"/>
    <mergeCell ref="A2:M2"/>
    <mergeCell ref="A6:L6"/>
    <mergeCell ref="A9:A10"/>
    <mergeCell ref="H79:I79"/>
    <mergeCell ref="H80:I80"/>
    <mergeCell ref="A81:F81"/>
    <mergeCell ref="H81:I81"/>
    <mergeCell ref="A51:A52"/>
    <mergeCell ref="A76:F76"/>
    <mergeCell ref="H76:I76"/>
    <mergeCell ref="A77:F77"/>
    <mergeCell ref="H77:I77"/>
    <mergeCell ref="A78:F78"/>
    <mergeCell ref="H78:I78"/>
  </mergeCells>
  <printOptions horizontalCentered="1"/>
  <pageMargins left="0.31496062992125984" right="0.31496062992125984" top="0.39370078740157483" bottom="0.19685039370078741" header="0.11811023622047245" footer="0.1181102362204724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21</vt:i4>
      </vt:variant>
    </vt:vector>
  </HeadingPairs>
  <TitlesOfParts>
    <vt:vector size="46" baseType="lpstr">
      <vt:lpstr>Titul</vt:lpstr>
      <vt:lpstr>zkratky</vt:lpstr>
      <vt:lpstr>RLK 2021 P</vt:lpstr>
      <vt:lpstr>Příjmy ZU a SU </vt:lpstr>
      <vt:lpstr>Příjmy DU</vt:lpstr>
      <vt:lpstr>Příspěvky dopr.obsl.</vt:lpstr>
      <vt:lpstr>RLK 2021 V</vt:lpstr>
      <vt:lpstr>ZU a SU</vt:lpstr>
      <vt:lpstr>limity výdajů</vt:lpstr>
      <vt:lpstr>Hejtman</vt:lpstr>
      <vt:lpstr>Rozvoj</vt:lpstr>
      <vt:lpstr>Ekonomika</vt:lpstr>
      <vt:lpstr>OŠMTSV</vt:lpstr>
      <vt:lpstr>Sociální</vt:lpstr>
      <vt:lpstr>Doprava</vt:lpstr>
      <vt:lpstr>Kultura</vt:lpstr>
      <vt:lpstr>ŽP</vt:lpstr>
      <vt:lpstr>Zdravotnictví</vt:lpstr>
      <vt:lpstr>Právní</vt:lpstr>
      <vt:lpstr>Územní plán</vt:lpstr>
      <vt:lpstr>Informatika</vt:lpstr>
      <vt:lpstr>Investice</vt:lpstr>
      <vt:lpstr>Ředitel</vt:lpstr>
      <vt:lpstr>Odd.Sekret.ředitele</vt:lpstr>
      <vt:lpstr>Odd.VZ</vt:lpstr>
      <vt:lpstr>Doprava!Názvy_tisku</vt:lpstr>
      <vt:lpstr>Ekonomika!Názvy_tisku</vt:lpstr>
      <vt:lpstr>Hejtman!Názvy_tisku</vt:lpstr>
      <vt:lpstr>Investice!Názvy_tisku</vt:lpstr>
      <vt:lpstr>Kultura!Názvy_tisku</vt:lpstr>
      <vt:lpstr>'limity výdajů'!Názvy_tisku</vt:lpstr>
      <vt:lpstr>Odd.Sekret.ředitele!Názvy_tisku</vt:lpstr>
      <vt:lpstr>Odd.VZ!Názvy_tisku</vt:lpstr>
      <vt:lpstr>OŠMTSV!Názvy_tisku</vt:lpstr>
      <vt:lpstr>Právní!Názvy_tisku</vt:lpstr>
      <vt:lpstr>'Příjmy DU'!Názvy_tisku</vt:lpstr>
      <vt:lpstr>'Příspěvky dopr.obsl.'!Názvy_tisku</vt:lpstr>
      <vt:lpstr>Rozvoj!Názvy_tisku</vt:lpstr>
      <vt:lpstr>Ředitel!Názvy_tisku</vt:lpstr>
      <vt:lpstr>Sociální!Názvy_tisku</vt:lpstr>
      <vt:lpstr>'Územní plán'!Názvy_tisku</vt:lpstr>
      <vt:lpstr>Zdravotnictví!Názvy_tisku</vt:lpstr>
      <vt:lpstr>'ZU a SU'!Názvy_tisku</vt:lpstr>
      <vt:lpstr>ŽP!Názvy_tisku</vt:lpstr>
      <vt:lpstr>Titul!Oblast_tisku</vt:lpstr>
      <vt:lpstr>'ZU a SU'!Oblast_tisku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Matoušková Anna</dc:creator>
  <cp:lastModifiedBy>Flecknová Vendulka</cp:lastModifiedBy>
  <cp:lastPrinted>2020-12-29T06:55:50Z</cp:lastPrinted>
  <dcterms:created xsi:type="dcterms:W3CDTF">2020-11-17T21:03:26Z</dcterms:created>
  <dcterms:modified xsi:type="dcterms:W3CDTF">2021-01-07T08:33:09Z</dcterms:modified>
</cp:coreProperties>
</file>